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25" windowWidth="15600" windowHeight="4650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ремонта'!$A$1:$AF$25</definedName>
    <definedName name="_xlnm.Print_Area" localSheetId="0">'перечень МКД'!$A$1:$U$26</definedName>
    <definedName name="Перечень">#REF!</definedName>
    <definedName name="Перечень2">#REF!</definedName>
    <definedName name="Перечень3">#REF!</definedName>
  </definedNames>
  <calcPr calcId="145621"/>
</workbook>
</file>

<file path=xl/calcChain.xml><?xml version="1.0" encoding="utf-8"?>
<calcChain xmlns="http://schemas.openxmlformats.org/spreadsheetml/2006/main">
  <c r="E12" i="3" l="1"/>
  <c r="E10" i="3"/>
  <c r="S17" i="4" l="1"/>
  <c r="S18" i="4"/>
  <c r="AA21" i="4"/>
  <c r="T21" i="4"/>
  <c r="J21" i="4"/>
  <c r="K21" i="4"/>
  <c r="L21" i="4"/>
  <c r="M21" i="4"/>
  <c r="N21" i="4"/>
  <c r="O21" i="4"/>
  <c r="Q21" i="4"/>
  <c r="R21" i="4"/>
  <c r="S21" i="4"/>
  <c r="Y21" i="4"/>
  <c r="Z21" i="4"/>
  <c r="AB21" i="4"/>
  <c r="AC21" i="4"/>
  <c r="AD21" i="4"/>
  <c r="AE21" i="4"/>
  <c r="K21" i="1"/>
  <c r="L21" i="1"/>
  <c r="M21" i="1"/>
  <c r="O21" i="1"/>
  <c r="P21" i="1"/>
  <c r="Q21" i="1"/>
  <c r="T21" i="1"/>
  <c r="J21" i="1"/>
  <c r="B20" i="4"/>
  <c r="I20" i="4" l="1"/>
  <c r="U21" i="4"/>
  <c r="T14" i="1"/>
  <c r="V21" i="4" l="1"/>
  <c r="AF15" i="4"/>
  <c r="AF21" i="4"/>
  <c r="AF24" i="4"/>
  <c r="X21" i="4" l="1"/>
  <c r="W21" i="4"/>
  <c r="I17" i="4"/>
  <c r="J24" i="1"/>
  <c r="K24" i="1"/>
  <c r="L24" i="1"/>
  <c r="T24" i="1"/>
  <c r="M24" i="1"/>
  <c r="O24" i="1"/>
  <c r="P24" i="1"/>
  <c r="Q24" i="1"/>
  <c r="J24" i="4"/>
  <c r="K24" i="4"/>
  <c r="L24" i="4"/>
  <c r="M24" i="4"/>
  <c r="N24" i="4"/>
  <c r="O24" i="4"/>
  <c r="P24" i="4"/>
  <c r="Q24" i="4"/>
  <c r="R24" i="4"/>
  <c r="T24" i="4"/>
  <c r="U24" i="4"/>
  <c r="V24" i="4"/>
  <c r="W24" i="4"/>
  <c r="X24" i="4"/>
  <c r="Y24" i="4"/>
  <c r="Z24" i="4"/>
  <c r="AA24" i="4"/>
  <c r="AB24" i="4"/>
  <c r="AC24" i="4"/>
  <c r="S20" i="4"/>
  <c r="R20" i="1" s="1"/>
  <c r="N20" i="1" s="1"/>
  <c r="S20" i="1" s="1"/>
  <c r="S23" i="4"/>
  <c r="C20" i="4"/>
  <c r="D20" i="4"/>
  <c r="E20" i="4"/>
  <c r="F20" i="4"/>
  <c r="R15" i="4"/>
  <c r="I10" i="4"/>
  <c r="R10" i="1" s="1"/>
  <c r="N10" i="1" s="1"/>
  <c r="S10" i="1" s="1"/>
  <c r="A10" i="4"/>
  <c r="B10" i="4"/>
  <c r="C10" i="4"/>
  <c r="F10" i="4"/>
  <c r="S24" i="4" l="1"/>
  <c r="O19" i="4" l="1"/>
  <c r="I19" i="4" s="1"/>
  <c r="R19" i="1" s="1"/>
  <c r="N19" i="1" s="1"/>
  <c r="B19" i="4"/>
  <c r="C19" i="4"/>
  <c r="F19" i="4"/>
  <c r="S19" i="1" l="1"/>
  <c r="E8" i="3" l="1"/>
  <c r="E7" i="3" l="1"/>
  <c r="E9" i="3"/>
  <c r="E11" i="3"/>
  <c r="I23" i="4"/>
  <c r="I24" i="4" s="1"/>
  <c r="V15" i="4"/>
  <c r="I14" i="4" l="1"/>
  <c r="I12" i="4"/>
  <c r="I11" i="4"/>
  <c r="W15" i="4" l="1"/>
  <c r="I18" i="4"/>
  <c r="R18" i="1" l="1"/>
  <c r="I21" i="4"/>
  <c r="B18" i="4"/>
  <c r="C18" i="4"/>
  <c r="F18" i="4"/>
  <c r="R17" i="1" l="1"/>
  <c r="R21" i="1" s="1"/>
  <c r="N18" i="1"/>
  <c r="S18" i="1" l="1"/>
  <c r="H12" i="4"/>
  <c r="D12" i="3" l="1"/>
  <c r="AD24" i="4"/>
  <c r="AE24" i="4"/>
  <c r="C12" i="3" l="1"/>
  <c r="F23" i="4"/>
  <c r="E23" i="4"/>
  <c r="D23" i="4"/>
  <c r="C23" i="4"/>
  <c r="B23" i="4"/>
  <c r="F17" i="4"/>
  <c r="E17" i="4"/>
  <c r="D17" i="4"/>
  <c r="C17" i="4"/>
  <c r="B17" i="4"/>
  <c r="D11" i="3" l="1"/>
  <c r="C11" i="3"/>
  <c r="T12" i="1"/>
  <c r="N17" i="1" l="1"/>
  <c r="N21" i="1" s="1"/>
  <c r="F10" i="3" s="1"/>
  <c r="R23" i="1"/>
  <c r="R24" i="1" s="1"/>
  <c r="I13" i="4"/>
  <c r="E12" i="4"/>
  <c r="F12" i="4"/>
  <c r="F9" i="3" l="1"/>
  <c r="S17" i="1"/>
  <c r="S21" i="1" s="1"/>
  <c r="N23" i="1"/>
  <c r="N24" i="1" s="1"/>
  <c r="S24" i="1" s="1"/>
  <c r="A12" i="4"/>
  <c r="B12" i="4"/>
  <c r="C12" i="4"/>
  <c r="D12" i="4"/>
  <c r="R12" i="1"/>
  <c r="N12" i="1" s="1"/>
  <c r="S12" i="1" s="1"/>
  <c r="F12" i="3" l="1"/>
  <c r="F11" i="3" s="1"/>
  <c r="S23" i="1"/>
  <c r="T11" i="1"/>
  <c r="T15" i="1" l="1"/>
  <c r="A13" i="4"/>
  <c r="Q15" i="1" l="1"/>
  <c r="P15" i="1"/>
  <c r="O15" i="1"/>
  <c r="R13" i="1" l="1"/>
  <c r="N13" i="1" s="1"/>
  <c r="S13" i="1" s="1"/>
  <c r="B13" i="4"/>
  <c r="C13" i="4"/>
  <c r="D13" i="4"/>
  <c r="E13" i="4"/>
  <c r="F13" i="4"/>
  <c r="X15" i="4" l="1"/>
  <c r="O15" i="4"/>
  <c r="L15" i="4"/>
  <c r="M15" i="1"/>
  <c r="L15" i="1"/>
  <c r="K15" i="1"/>
  <c r="J15" i="1"/>
  <c r="R11" i="1"/>
  <c r="A11" i="4"/>
  <c r="A14" i="4"/>
  <c r="AE15" i="4"/>
  <c r="J15" i="4"/>
  <c r="Z15" i="4"/>
  <c r="I9" i="4"/>
  <c r="I15" i="4" l="1"/>
  <c r="R9" i="1"/>
  <c r="D8" i="3"/>
  <c r="D7" i="3" s="1"/>
  <c r="Y15" i="4"/>
  <c r="M15" i="4"/>
  <c r="A9" i="4"/>
  <c r="N11" i="1" l="1"/>
  <c r="S11" i="1" s="1"/>
  <c r="F11" i="4"/>
  <c r="E11" i="4"/>
  <c r="D11" i="4"/>
  <c r="C11" i="4"/>
  <c r="B11" i="4"/>
  <c r="F14" i="4" l="1"/>
  <c r="E14" i="4"/>
  <c r="D14" i="4"/>
  <c r="C14" i="4"/>
  <c r="B14" i="4"/>
  <c r="AA15" i="4" l="1"/>
  <c r="AB15" i="4"/>
  <c r="AC15" i="4"/>
  <c r="AD15" i="4"/>
  <c r="T15" i="4"/>
  <c r="U15" i="4"/>
  <c r="N15" i="4"/>
  <c r="P15" i="4"/>
  <c r="Q15" i="4"/>
  <c r="K15" i="4"/>
  <c r="R14" i="1" l="1"/>
  <c r="N14" i="1" s="1"/>
  <c r="S14" i="1" s="1"/>
  <c r="A8" i="4" l="1"/>
  <c r="F9" i="4"/>
  <c r="C9" i="4"/>
  <c r="B9" i="4"/>
  <c r="R15" i="1" l="1"/>
  <c r="S15" i="4"/>
  <c r="N9" i="1" l="1"/>
  <c r="S9" i="1" s="1"/>
  <c r="N15" i="1" l="1"/>
  <c r="S15" i="1" s="1"/>
  <c r="C8" i="3"/>
  <c r="C7" i="3" s="1"/>
  <c r="F8" i="3" l="1"/>
  <c r="F7" i="3" s="1"/>
  <c r="D10" i="3"/>
  <c r="D9" i="3" s="1"/>
  <c r="C10" i="3"/>
  <c r="C9" i="3" s="1"/>
</calcChain>
</file>

<file path=xl/sharedStrings.xml><?xml version="1.0" encoding="utf-8"?>
<sst xmlns="http://schemas.openxmlformats.org/spreadsheetml/2006/main" count="171" uniqueCount="88">
  <si>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</si>
  <si>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</si>
  <si>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</si>
  <si>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</si>
  <si>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</si>
  <si>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</si>
  <si>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</si>
  <si>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</si>
  <si>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</si>
  <si>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</si>
  <si>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</si>
  <si>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</si>
  <si>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</si>
  <si>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</si>
  <si>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</si>
  <si>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</si>
  <si>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</si>
  <si>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</si>
  <si>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</si>
  <si>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кв.м.</t>
  </si>
  <si>
    <t>ед.</t>
  </si>
  <si>
    <t>Стоимость капитального ремонта ВСЕГО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</si>
  <si>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</si>
  <si>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</si>
  <si>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</si>
  <si>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</si>
  <si>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</si>
  <si>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</si>
  <si>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</si>
  <si>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</si>
  <si>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</si>
  <si>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</si>
  <si>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</si>
  <si>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</si>
  <si>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</si>
  <si>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</si>
  <si>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</si>
  <si>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</si>
  <si>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</si>
  <si>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</si>
  <si>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</si>
  <si>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</si>
  <si>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</si>
  <si>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</si>
  <si>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</si>
  <si>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</si>
  <si>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</si>
  <si>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</si>
  <si>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</si>
  <si>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</si>
  <si>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</si>
  <si>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</si>
  <si>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</si>
  <si>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село</t>
  </si>
  <si>
    <t>Брынь</t>
  </si>
  <si>
    <t>им.Т.П.Полянской</t>
  </si>
  <si>
    <t>12.2023</t>
  </si>
  <si>
    <t>Ленина</t>
  </si>
  <si>
    <t>Новослободск</t>
  </si>
  <si>
    <t>Итого по МР "Думиничский район" по 2023 году</t>
  </si>
  <si>
    <t>Итого по МР "Думиничский район" по 2024 году</t>
  </si>
  <si>
    <t>Итого по МР "Думиничский район" по 2025 году</t>
  </si>
  <si>
    <t>Итого по МР "Думиничский район"</t>
  </si>
  <si>
    <t>Б.Пролетарская</t>
  </si>
  <si>
    <t>А</t>
  </si>
  <si>
    <t xml:space="preserve">Пионерская </t>
  </si>
  <si>
    <t>Октябрьский</t>
  </si>
  <si>
    <t xml:space="preserve">переулок </t>
  </si>
  <si>
    <t>проспект</t>
  </si>
  <si>
    <t>Мира</t>
  </si>
  <si>
    <t>12.2024</t>
  </si>
  <si>
    <t>12.2025</t>
  </si>
  <si>
    <t>Паликского Кирпичного Завода</t>
  </si>
  <si>
    <t>Год ввода в эксплуатацию</t>
  </si>
  <si>
    <t>Водоснабжения</t>
  </si>
  <si>
    <t>холодного водоснабженя</t>
  </si>
  <si>
    <t>водоотведения</t>
  </si>
  <si>
    <t>Ремонт, замена, модернизация лифтов, ремонт лифтовых шахт, машинных и блочных помещений</t>
  </si>
  <si>
    <t>Ремонт подвальных помещений, относящихся к общему имуществу в МКД, отмостки</t>
  </si>
  <si>
    <t>Усиление несущих и ненесущих строительных конструкций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</si>
  <si>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</si>
  <si>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</si>
  <si>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Строительный контроль</t>
  </si>
  <si>
    <t>Молодежная</t>
  </si>
  <si>
    <t>куб.м</t>
  </si>
  <si>
    <r>
      <t xml:space="preserve">Приложение № 1
к постановлению администрации
МР "Думиничский район"
от </t>
    </r>
    <r>
      <rPr>
        <u/>
        <sz val="12"/>
        <color theme="1"/>
        <rFont val="Times New Roman"/>
        <family val="1"/>
        <charset val="204"/>
      </rPr>
      <t>30.11.2023 г. №595</t>
    </r>
  </si>
  <si>
    <r>
      <t xml:space="preserve">Приложение № 2
к постановлению администрации
МР "Думиничский район"
от </t>
    </r>
    <r>
      <rPr>
        <u/>
        <sz val="12"/>
        <color theme="1"/>
        <rFont val="Times New Roman"/>
        <family val="1"/>
        <charset val="204"/>
      </rPr>
      <t xml:space="preserve">30.11.2023 г. №595   </t>
    </r>
  </si>
  <si>
    <r>
      <t xml:space="preserve">Приложение № 3
к постановлению администрации
МР "Думиничский район"
от </t>
    </r>
    <r>
      <rPr>
        <u/>
        <sz val="12"/>
        <color theme="1"/>
        <rFont val="Times New Roman"/>
        <family val="1"/>
        <charset val="204"/>
      </rPr>
      <t xml:space="preserve">30.11.2023 г. №595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</si>
</sst>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16">
    <xf numFmtId="0" fontId="0" fillId="0" borderId="0" xfId="0"/>
    <xf numFmtId="4" fontId="9" fillId="0" borderId="1" xfId="8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7" fillId="0" borderId="0" xfId="0" applyFont="1" applyFill="1"/>
    <xf numFmtId="0" fontId="17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4" fontId="15" fillId="0" borderId="1" xfId="8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6" fillId="0" borderId="1" xfId="8" applyNumberFormat="1" applyFont="1" applyFill="1" applyBorder="1" applyAlignment="1">
      <alignment horizontal="right" vertical="center"/>
    </xf>
    <xf numFmtId="0" fontId="16" fillId="0" borderId="0" xfId="8" applyFont="1" applyFill="1" applyBorder="1" applyAlignment="1">
      <alignment vertical="center"/>
    </xf>
    <xf numFmtId="4" fontId="16" fillId="0" borderId="0" xfId="8" applyNumberFormat="1" applyFont="1" applyFill="1" applyBorder="1" applyAlignment="1">
      <alignment horizontal="right" vertical="center"/>
    </xf>
    <xf numFmtId="4" fontId="11" fillId="0" borderId="0" xfId="0" applyNumberFormat="1" applyFont="1" applyFill="1"/>
    <xf numFmtId="0" fontId="13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0" fillId="0" borderId="10" xfId="8" quotePrefix="1" applyNumberFormat="1" applyFont="1" applyFill="1" applyBorder="1" applyAlignment="1">
      <alignment horizontal="center" vertical="center"/>
    </xf>
    <xf numFmtId="0" fontId="15" fillId="0" borderId="9" xfId="8" applyFont="1" applyFill="1" applyBorder="1" applyAlignment="1">
      <alignment vertical="center"/>
    </xf>
    <xf numFmtId="4" fontId="16" fillId="0" borderId="10" xfId="8" applyNumberFormat="1" applyFont="1" applyFill="1" applyBorder="1" applyAlignment="1">
      <alignment horizontal="right" vertical="center"/>
    </xf>
    <xf numFmtId="4" fontId="10" fillId="0" borderId="0" xfId="8" applyNumberFormat="1" applyFont="1" applyFill="1" applyBorder="1" applyAlignment="1">
      <alignment horizontal="center" vertical="center"/>
    </xf>
    <xf numFmtId="3" fontId="10" fillId="0" borderId="0" xfId="8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/>
    </xf>
    <xf numFmtId="0" fontId="15" fillId="0" borderId="1" xfId="8" applyFont="1" applyFill="1" applyBorder="1" applyAlignment="1">
      <alignment horizontal="center" vertical="center"/>
    </xf>
    <xf numFmtId="3" fontId="15" fillId="0" borderId="1" xfId="8" applyNumberFormat="1" applyFont="1" applyFill="1" applyBorder="1" applyAlignment="1">
      <alignment horizontal="right" vertical="center"/>
    </xf>
    <xf numFmtId="0" fontId="15" fillId="0" borderId="1" xfId="8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horizontal="center" vertical="center"/>
    </xf>
    <xf numFmtId="3" fontId="16" fillId="0" borderId="1" xfId="8" applyNumberFormat="1" applyFont="1" applyFill="1" applyBorder="1" applyAlignment="1">
      <alignment horizontal="right" vertical="center"/>
    </xf>
    <xf numFmtId="0" fontId="16" fillId="0" borderId="1" xfId="8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8" applyFont="1" applyFill="1" applyBorder="1" applyAlignment="1">
      <alignment vertical="center" wrapText="1"/>
    </xf>
    <xf numFmtId="164" fontId="15" fillId="0" borderId="1" xfId="8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/>
    </xf>
    <xf numFmtId="3" fontId="9" fillId="0" borderId="1" xfId="8" applyNumberFormat="1" applyFont="1" applyFill="1" applyBorder="1" applyAlignment="1">
      <alignment horizontal="center" vertical="center"/>
    </xf>
    <xf numFmtId="49" fontId="9" fillId="0" borderId="1" xfId="8" applyNumberFormat="1" applyFont="1" applyFill="1" applyBorder="1" applyAlignment="1">
      <alignment horizontal="center" vertical="center"/>
    </xf>
    <xf numFmtId="0" fontId="18" fillId="0" borderId="1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/>
    </xf>
    <xf numFmtId="3" fontId="18" fillId="0" borderId="1" xfId="9" applyNumberFormat="1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164" fontId="16" fillId="0" borderId="1" xfId="8" applyNumberFormat="1" applyFont="1" applyFill="1" applyBorder="1" applyAlignment="1">
      <alignment horizontal="right" vertical="center"/>
    </xf>
    <xf numFmtId="0" fontId="5" fillId="0" borderId="3" xfId="1" applyFont="1" applyFill="1" applyBorder="1" applyAlignment="1">
      <alignment horizontal="center" vertical="center"/>
    </xf>
    <xf numFmtId="0" fontId="16" fillId="0" borderId="3" xfId="8" applyFont="1" applyFill="1" applyBorder="1" applyAlignment="1">
      <alignment vertical="center"/>
    </xf>
    <xf numFmtId="0" fontId="16" fillId="0" borderId="7" xfId="8" applyFont="1" applyFill="1" applyBorder="1" applyAlignment="1">
      <alignment vertical="center"/>
    </xf>
    <xf numFmtId="0" fontId="16" fillId="0" borderId="2" xfId="8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textRotation="90" wrapText="1"/>
    </xf>
    <xf numFmtId="0" fontId="14" fillId="0" borderId="15" xfId="0" applyFont="1" applyFill="1" applyBorder="1" applyAlignment="1">
      <alignment horizontal="center" vertical="center" textRotation="90" wrapText="1"/>
    </xf>
    <xf numFmtId="0" fontId="14" fillId="0" borderId="13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textRotation="90" wrapText="1"/>
    </xf>
    <xf numFmtId="0" fontId="14" fillId="0" borderId="5" xfId="0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8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textRotation="90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25"/>
  <sheetViews>
    <sheetView tabSelected="1" view="pageBreakPreview" zoomScale="73" zoomScaleNormal="100" zoomScaleSheetLayoutView="73" workbookViewId="0">
      <selection activeCell="M17" sqref="M17:M20"/>
    </sheetView>
  </sheetViews>
  <sheetFormatPr defaultRowHeight="15.75" x14ac:dyDescent="0.25"/>
  <cols>
    <col min="1" max="1" width="6.7109375" style="3" customWidth="1"/>
    <col min="2" max="2" width="9.7109375" style="3" customWidth="1"/>
    <col min="3" max="3" width="16" style="3" customWidth="1"/>
    <col min="4" max="4" width="10.5703125" style="3" customWidth="1"/>
    <col min="5" max="5" width="21.28515625" style="3" customWidth="1"/>
    <col min="6" max="6" width="4.7109375" style="3" customWidth="1"/>
    <col min="7" max="7" width="3.28515625" style="3" customWidth="1"/>
    <col min="8" max="8" width="3.5703125" style="3" customWidth="1"/>
    <col min="9" max="9" width="7.28515625" style="3" customWidth="1"/>
    <col min="10" max="10" width="14.42578125" style="3" customWidth="1"/>
    <col min="11" max="11" width="12.140625" style="3" customWidth="1"/>
    <col min="12" max="12" width="10.28515625" style="3" customWidth="1"/>
    <col min="13" max="13" width="11.28515625" style="3" customWidth="1"/>
    <col min="14" max="14" width="14.7109375" style="3" customWidth="1"/>
    <col min="15" max="15" width="11.7109375" style="3" customWidth="1"/>
    <col min="16" max="16" width="9.140625" style="3" customWidth="1"/>
    <col min="17" max="17" width="5.85546875" style="3" customWidth="1"/>
    <col min="18" max="18" width="16.42578125" style="3" customWidth="1"/>
    <col min="19" max="19" width="13.140625" style="3" customWidth="1"/>
    <col min="20" max="20" width="12.5703125" style="3" customWidth="1"/>
    <col min="21" max="21" width="9.7109375" style="3" customWidth="1"/>
    <col min="22" max="16384" width="9.140625" style="3"/>
  </cols>
  <sheetData>
    <row r="1" spans="1:21" ht="88.5" customHeight="1" x14ac:dyDescent="0.25">
      <c r="K1" s="82" t="s">
        <v>85</v>
      </c>
      <c r="L1" s="82"/>
      <c r="M1" s="82"/>
      <c r="N1" s="82"/>
      <c r="O1" s="82"/>
      <c r="P1" s="82"/>
      <c r="Q1" s="82"/>
      <c r="R1" s="82"/>
      <c r="S1" s="82"/>
      <c r="T1" s="82"/>
      <c r="U1" s="82"/>
    </row>
    <row r="2" spans="1:21" x14ac:dyDescent="0.25">
      <c r="A2" s="83" t="s">
        <v>24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 ht="30" customHeight="1" x14ac:dyDescent="0.25">
      <c r="A3" s="84" t="s">
        <v>18</v>
      </c>
      <c r="B3" s="90" t="s">
        <v>43</v>
      </c>
      <c r="C3" s="90"/>
      <c r="D3" s="90"/>
      <c r="E3" s="90"/>
      <c r="F3" s="90"/>
      <c r="G3" s="90"/>
      <c r="H3" s="90"/>
      <c r="I3" s="79" t="s">
        <v>73</v>
      </c>
      <c r="J3" s="79" t="s">
        <v>17</v>
      </c>
      <c r="K3" s="87" t="s">
        <v>16</v>
      </c>
      <c r="L3" s="88"/>
      <c r="M3" s="79" t="s">
        <v>15</v>
      </c>
      <c r="N3" s="87" t="s">
        <v>14</v>
      </c>
      <c r="O3" s="89"/>
      <c r="P3" s="89"/>
      <c r="Q3" s="89"/>
      <c r="R3" s="88"/>
      <c r="S3" s="79" t="s">
        <v>13</v>
      </c>
      <c r="T3" s="79" t="s">
        <v>12</v>
      </c>
      <c r="U3" s="79" t="s">
        <v>11</v>
      </c>
    </row>
    <row r="4" spans="1:21" ht="15" customHeight="1" x14ac:dyDescent="0.25">
      <c r="A4" s="85"/>
      <c r="B4" s="79" t="s">
        <v>25</v>
      </c>
      <c r="C4" s="79" t="s">
        <v>42</v>
      </c>
      <c r="D4" s="79" t="s">
        <v>39</v>
      </c>
      <c r="E4" s="79" t="s">
        <v>26</v>
      </c>
      <c r="F4" s="79" t="s">
        <v>27</v>
      </c>
      <c r="G4" s="79" t="s">
        <v>28</v>
      </c>
      <c r="H4" s="79" t="s">
        <v>29</v>
      </c>
      <c r="I4" s="81"/>
      <c r="J4" s="81"/>
      <c r="K4" s="79" t="s">
        <v>9</v>
      </c>
      <c r="L4" s="79" t="s">
        <v>10</v>
      </c>
      <c r="M4" s="81"/>
      <c r="N4" s="79" t="s">
        <v>9</v>
      </c>
      <c r="O4" s="87" t="s">
        <v>8</v>
      </c>
      <c r="P4" s="89"/>
      <c r="Q4" s="89"/>
      <c r="R4" s="88"/>
      <c r="S4" s="81"/>
      <c r="T4" s="81"/>
      <c r="U4" s="81"/>
    </row>
    <row r="5" spans="1:21" ht="164.25" customHeight="1" x14ac:dyDescent="0.25">
      <c r="A5" s="85"/>
      <c r="B5" s="81"/>
      <c r="C5" s="81"/>
      <c r="D5" s="81"/>
      <c r="E5" s="81"/>
      <c r="F5" s="81"/>
      <c r="G5" s="81"/>
      <c r="H5" s="81"/>
      <c r="I5" s="81"/>
      <c r="J5" s="80"/>
      <c r="K5" s="80"/>
      <c r="L5" s="80"/>
      <c r="M5" s="80"/>
      <c r="N5" s="80"/>
      <c r="O5" s="55" t="s">
        <v>49</v>
      </c>
      <c r="P5" s="55" t="s">
        <v>7</v>
      </c>
      <c r="Q5" s="55" t="s">
        <v>6</v>
      </c>
      <c r="R5" s="55" t="s">
        <v>5</v>
      </c>
      <c r="S5" s="80"/>
      <c r="T5" s="80"/>
      <c r="U5" s="81"/>
    </row>
    <row r="6" spans="1:21" ht="20.25" customHeight="1" x14ac:dyDescent="0.25">
      <c r="A6" s="86"/>
      <c r="B6" s="80"/>
      <c r="C6" s="80"/>
      <c r="D6" s="80"/>
      <c r="E6" s="80"/>
      <c r="F6" s="80"/>
      <c r="G6" s="80"/>
      <c r="H6" s="80"/>
      <c r="I6" s="80"/>
      <c r="J6" s="53" t="s">
        <v>4</v>
      </c>
      <c r="K6" s="53" t="s">
        <v>4</v>
      </c>
      <c r="L6" s="53" t="s">
        <v>4</v>
      </c>
      <c r="M6" s="53" t="s">
        <v>3</v>
      </c>
      <c r="N6" s="53" t="s">
        <v>2</v>
      </c>
      <c r="O6" s="53" t="s">
        <v>2</v>
      </c>
      <c r="P6" s="53" t="s">
        <v>2</v>
      </c>
      <c r="Q6" s="53" t="s">
        <v>2</v>
      </c>
      <c r="R6" s="53" t="s">
        <v>2</v>
      </c>
      <c r="S6" s="53" t="s">
        <v>1</v>
      </c>
      <c r="T6" s="53" t="s">
        <v>1</v>
      </c>
      <c r="U6" s="80"/>
    </row>
    <row r="7" spans="1:21" x14ac:dyDescent="0.25">
      <c r="A7" s="56">
        <v>1</v>
      </c>
      <c r="B7" s="56">
        <v>2</v>
      </c>
      <c r="C7" s="56">
        <v>3</v>
      </c>
      <c r="D7" s="56">
        <v>4</v>
      </c>
      <c r="E7" s="56">
        <v>5</v>
      </c>
      <c r="F7" s="56">
        <v>6</v>
      </c>
      <c r="G7" s="56">
        <v>7</v>
      </c>
      <c r="H7" s="56">
        <v>8</v>
      </c>
      <c r="I7" s="56">
        <v>9</v>
      </c>
      <c r="J7" s="56">
        <v>10</v>
      </c>
      <c r="K7" s="56">
        <v>11</v>
      </c>
      <c r="L7" s="56">
        <v>12</v>
      </c>
      <c r="M7" s="56">
        <v>13</v>
      </c>
      <c r="N7" s="56">
        <v>14</v>
      </c>
      <c r="O7" s="56">
        <v>15</v>
      </c>
      <c r="P7" s="56">
        <v>16</v>
      </c>
      <c r="Q7" s="56">
        <v>17</v>
      </c>
      <c r="R7" s="56">
        <v>18</v>
      </c>
      <c r="S7" s="56">
        <v>19</v>
      </c>
      <c r="T7" s="56">
        <v>20</v>
      </c>
      <c r="U7" s="56">
        <v>21</v>
      </c>
    </row>
    <row r="8" spans="1:21" x14ac:dyDescent="0.25">
      <c r="A8" s="4">
        <v>2023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33"/>
    </row>
    <row r="9" spans="1:21" ht="17.25" customHeight="1" x14ac:dyDescent="0.25">
      <c r="A9" s="57">
        <v>1</v>
      </c>
      <c r="B9" s="57" t="s">
        <v>53</v>
      </c>
      <c r="C9" s="57" t="s">
        <v>58</v>
      </c>
      <c r="D9" s="57"/>
      <c r="E9" s="57"/>
      <c r="F9" s="57">
        <v>17</v>
      </c>
      <c r="G9" s="57"/>
      <c r="H9" s="57"/>
      <c r="I9" s="58">
        <v>1975</v>
      </c>
      <c r="J9" s="59">
        <v>1628.8</v>
      </c>
      <c r="K9" s="60">
        <v>1506.8</v>
      </c>
      <c r="L9" s="60">
        <v>1341.6</v>
      </c>
      <c r="M9" s="61">
        <v>59</v>
      </c>
      <c r="N9" s="60">
        <f>O9+P9+Q9+R9</f>
        <v>9082959.040000001</v>
      </c>
      <c r="O9" s="60">
        <v>0</v>
      </c>
      <c r="P9" s="60">
        <v>0</v>
      </c>
      <c r="Q9" s="60">
        <v>0</v>
      </c>
      <c r="R9" s="60">
        <f>'виды ремонта'!I9</f>
        <v>9082959.040000001</v>
      </c>
      <c r="S9" s="61">
        <f>N9/K9</f>
        <v>6027.9791876825066</v>
      </c>
      <c r="T9" s="61">
        <v>9656</v>
      </c>
      <c r="U9" s="62" t="s">
        <v>56</v>
      </c>
    </row>
    <row r="10" spans="1:21" ht="18.75" customHeight="1" x14ac:dyDescent="0.25">
      <c r="A10" s="57">
        <v>2</v>
      </c>
      <c r="B10" s="57" t="s">
        <v>53</v>
      </c>
      <c r="C10" s="57" t="s">
        <v>58</v>
      </c>
      <c r="D10" s="57"/>
      <c r="E10" s="57"/>
      <c r="F10" s="57">
        <v>7</v>
      </c>
      <c r="G10" s="57"/>
      <c r="H10" s="57"/>
      <c r="I10" s="58">
        <v>1966</v>
      </c>
      <c r="J10" s="59">
        <v>739.2</v>
      </c>
      <c r="K10" s="60">
        <v>666.4</v>
      </c>
      <c r="L10" s="60">
        <v>575.9</v>
      </c>
      <c r="M10" s="61">
        <v>33</v>
      </c>
      <c r="N10" s="60">
        <f>O10+P10+Q10+R10</f>
        <v>100935.23</v>
      </c>
      <c r="O10" s="60">
        <v>0</v>
      </c>
      <c r="P10" s="60">
        <v>0</v>
      </c>
      <c r="Q10" s="60">
        <v>0</v>
      </c>
      <c r="R10" s="60">
        <f>'виды ремонта'!I10</f>
        <v>100935.23</v>
      </c>
      <c r="S10" s="61">
        <f>N10/K10</f>
        <v>151.46343037214885</v>
      </c>
      <c r="T10" s="61">
        <v>592.36</v>
      </c>
      <c r="U10" s="62" t="s">
        <v>56</v>
      </c>
    </row>
    <row r="11" spans="1:21" ht="36" customHeight="1" x14ac:dyDescent="0.25">
      <c r="A11" s="57">
        <v>3</v>
      </c>
      <c r="B11" s="57" t="s">
        <v>50</v>
      </c>
      <c r="C11" s="57" t="s">
        <v>51</v>
      </c>
      <c r="D11" s="57" t="s">
        <v>52</v>
      </c>
      <c r="E11" s="57" t="s">
        <v>57</v>
      </c>
      <c r="F11" s="57">
        <v>84</v>
      </c>
      <c r="G11" s="57"/>
      <c r="H11" s="57"/>
      <c r="I11" s="58">
        <v>1968</v>
      </c>
      <c r="J11" s="59">
        <v>389.1</v>
      </c>
      <c r="K11" s="60">
        <v>355.6</v>
      </c>
      <c r="L11" s="60">
        <v>355.6</v>
      </c>
      <c r="M11" s="61">
        <v>18</v>
      </c>
      <c r="N11" s="60">
        <f>O11+P11+Q11+R11</f>
        <v>286337.2</v>
      </c>
      <c r="O11" s="60">
        <v>0</v>
      </c>
      <c r="P11" s="60">
        <v>0</v>
      </c>
      <c r="Q11" s="60">
        <v>0</v>
      </c>
      <c r="R11" s="60">
        <f>'виды ремонта'!I11</f>
        <v>286337.2</v>
      </c>
      <c r="S11" s="61">
        <f>N11/K11</f>
        <v>805.22272215972998</v>
      </c>
      <c r="T11" s="61">
        <f>4561*72.4/K11</f>
        <v>928.61754780652416</v>
      </c>
      <c r="U11" s="62" t="s">
        <v>56</v>
      </c>
    </row>
    <row r="12" spans="1:21" ht="36" customHeight="1" x14ac:dyDescent="0.25">
      <c r="A12" s="57">
        <v>4</v>
      </c>
      <c r="B12" s="57" t="s">
        <v>50</v>
      </c>
      <c r="C12" s="57" t="s">
        <v>51</v>
      </c>
      <c r="D12" s="57" t="s">
        <v>52</v>
      </c>
      <c r="E12" s="57" t="s">
        <v>63</v>
      </c>
      <c r="F12" s="57">
        <v>77</v>
      </c>
      <c r="G12" s="57"/>
      <c r="H12" s="57" t="s">
        <v>64</v>
      </c>
      <c r="I12" s="58">
        <v>2003</v>
      </c>
      <c r="J12" s="59">
        <v>1530.31</v>
      </c>
      <c r="K12" s="60">
        <v>1007.61</v>
      </c>
      <c r="L12" s="60">
        <v>1007.61</v>
      </c>
      <c r="M12" s="61">
        <v>42</v>
      </c>
      <c r="N12" s="60">
        <f>O12+P12+Q12+R12</f>
        <v>389929.69</v>
      </c>
      <c r="O12" s="60">
        <v>0</v>
      </c>
      <c r="P12" s="60">
        <v>0</v>
      </c>
      <c r="Q12" s="60">
        <v>0</v>
      </c>
      <c r="R12" s="60">
        <f>'виды ремонта'!I12</f>
        <v>389929.69</v>
      </c>
      <c r="S12" s="61">
        <f>N12/K12</f>
        <v>386.98473615783882</v>
      </c>
      <c r="T12" s="61">
        <f>4561*107.9/K12</f>
        <v>488.41506138287633</v>
      </c>
      <c r="U12" s="62" t="s">
        <v>56</v>
      </c>
    </row>
    <row r="13" spans="1:21" ht="36" customHeight="1" x14ac:dyDescent="0.25">
      <c r="A13" s="57">
        <v>5</v>
      </c>
      <c r="B13" s="57" t="s">
        <v>50</v>
      </c>
      <c r="C13" s="57" t="s">
        <v>51</v>
      </c>
      <c r="D13" s="57" t="s">
        <v>52</v>
      </c>
      <c r="E13" s="57" t="s">
        <v>65</v>
      </c>
      <c r="F13" s="57">
        <v>33</v>
      </c>
      <c r="G13" s="57"/>
      <c r="H13" s="57"/>
      <c r="I13" s="58">
        <v>1962</v>
      </c>
      <c r="J13" s="59">
        <v>686.7</v>
      </c>
      <c r="K13" s="60">
        <v>638.5</v>
      </c>
      <c r="L13" s="60">
        <v>638.5</v>
      </c>
      <c r="M13" s="61">
        <v>16</v>
      </c>
      <c r="N13" s="60">
        <f t="shared" ref="N13" si="0">O13+P13+Q13+R13</f>
        <v>4529040.33</v>
      </c>
      <c r="O13" s="60">
        <v>0</v>
      </c>
      <c r="P13" s="60">
        <v>0</v>
      </c>
      <c r="Q13" s="60">
        <v>0</v>
      </c>
      <c r="R13" s="60">
        <f>'виды ремонта'!I13</f>
        <v>4529040.33</v>
      </c>
      <c r="S13" s="61">
        <f t="shared" ref="S13" si="1">N13/K13</f>
        <v>7093.2503210649966</v>
      </c>
      <c r="T13" s="61">
        <v>12329</v>
      </c>
      <c r="U13" s="62" t="s">
        <v>56</v>
      </c>
    </row>
    <row r="14" spans="1:21" ht="20.25" customHeight="1" x14ac:dyDescent="0.25">
      <c r="A14" s="57">
        <v>6</v>
      </c>
      <c r="B14" s="63" t="s">
        <v>53</v>
      </c>
      <c r="C14" s="63" t="s">
        <v>54</v>
      </c>
      <c r="D14" s="64" t="s">
        <v>52</v>
      </c>
      <c r="E14" s="63" t="s">
        <v>55</v>
      </c>
      <c r="F14" s="63">
        <v>66</v>
      </c>
      <c r="G14" s="65"/>
      <c r="H14" s="65"/>
      <c r="I14" s="66">
        <v>1980</v>
      </c>
      <c r="J14" s="60">
        <v>1221.2</v>
      </c>
      <c r="K14" s="60">
        <v>761</v>
      </c>
      <c r="L14" s="60">
        <v>657.6</v>
      </c>
      <c r="M14" s="61">
        <v>31</v>
      </c>
      <c r="N14" s="60">
        <f>O14+P14+Q14+R14</f>
        <v>441172.73</v>
      </c>
      <c r="O14" s="60">
        <v>0</v>
      </c>
      <c r="P14" s="60">
        <v>0</v>
      </c>
      <c r="Q14" s="60">
        <v>0</v>
      </c>
      <c r="R14" s="60">
        <f>'виды ремонта'!I14</f>
        <v>441172.73</v>
      </c>
      <c r="S14" s="61">
        <f>N14/K14</f>
        <v>579.72763469119582</v>
      </c>
      <c r="T14" s="61">
        <f>4561*107.8/K14</f>
        <v>646.09172141918532</v>
      </c>
      <c r="U14" s="62" t="s">
        <v>56</v>
      </c>
    </row>
    <row r="15" spans="1:21" ht="17.25" customHeight="1" x14ac:dyDescent="0.25">
      <c r="A15" s="91" t="s">
        <v>62</v>
      </c>
      <c r="B15" s="92"/>
      <c r="C15" s="92"/>
      <c r="D15" s="92"/>
      <c r="E15" s="92"/>
      <c r="F15" s="92"/>
      <c r="G15" s="92"/>
      <c r="H15" s="93"/>
      <c r="I15" s="67" t="s">
        <v>0</v>
      </c>
      <c r="J15" s="68">
        <f>SUM(J9:J14)</f>
        <v>6195.3099999999995</v>
      </c>
      <c r="K15" s="68">
        <f>SUM(K9:K14)</f>
        <v>4935.91</v>
      </c>
      <c r="L15" s="68">
        <f>SUM(L9:L14)</f>
        <v>4576.8100000000004</v>
      </c>
      <c r="M15" s="69">
        <f>SUM(M9:M14)</f>
        <v>199</v>
      </c>
      <c r="N15" s="68">
        <f>SUM(N9:N14)</f>
        <v>14830374.220000001</v>
      </c>
      <c r="O15" s="68">
        <f>SUM(O9:O13)</f>
        <v>0</v>
      </c>
      <c r="P15" s="68">
        <f>SUM(P9:P13)</f>
        <v>0</v>
      </c>
      <c r="Q15" s="68">
        <f>SUM(Q9:Q13)</f>
        <v>0</v>
      </c>
      <c r="R15" s="68">
        <f>SUM(R9:R14)</f>
        <v>14830374.220000001</v>
      </c>
      <c r="S15" s="68">
        <f>N15/K15</f>
        <v>3004.5876484781938</v>
      </c>
      <c r="T15" s="68">
        <f>AVERAGE(T9:T14)</f>
        <v>4106.7473884347646</v>
      </c>
      <c r="U15" s="70" t="s">
        <v>0</v>
      </c>
    </row>
    <row r="16" spans="1:21" x14ac:dyDescent="0.25">
      <c r="A16" s="4">
        <v>2024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33"/>
    </row>
    <row r="17" spans="1:21" x14ac:dyDescent="0.25">
      <c r="A17" s="57">
        <v>1</v>
      </c>
      <c r="B17" s="57" t="s">
        <v>50</v>
      </c>
      <c r="C17" s="57" t="s">
        <v>51</v>
      </c>
      <c r="D17" s="57" t="s">
        <v>68</v>
      </c>
      <c r="E17" s="57" t="s">
        <v>69</v>
      </c>
      <c r="F17" s="57">
        <v>4</v>
      </c>
      <c r="G17" s="67"/>
      <c r="H17" s="67"/>
      <c r="I17" s="57">
        <v>1952</v>
      </c>
      <c r="J17" s="60">
        <v>428.1</v>
      </c>
      <c r="K17" s="60">
        <v>382.5</v>
      </c>
      <c r="L17" s="60">
        <v>287.10000000000002</v>
      </c>
      <c r="M17" s="61">
        <v>23</v>
      </c>
      <c r="N17" s="60">
        <f>O17+P17+Q17+R17</f>
        <v>4915944</v>
      </c>
      <c r="O17" s="60">
        <v>0</v>
      </c>
      <c r="P17" s="60">
        <v>0</v>
      </c>
      <c r="Q17" s="60">
        <v>0</v>
      </c>
      <c r="R17" s="60">
        <f>'виды ремонта'!I17</f>
        <v>4915944</v>
      </c>
      <c r="S17" s="60">
        <f>N17/K17</f>
        <v>12852.141176470588</v>
      </c>
      <c r="T17" s="60">
        <v>13158.28</v>
      </c>
      <c r="U17" s="62" t="s">
        <v>70</v>
      </c>
    </row>
    <row r="18" spans="1:21" ht="43.5" customHeight="1" x14ac:dyDescent="0.25">
      <c r="A18" s="57">
        <v>2</v>
      </c>
      <c r="B18" s="63" t="s">
        <v>53</v>
      </c>
      <c r="C18" s="58" t="s">
        <v>72</v>
      </c>
      <c r="D18" s="57"/>
      <c r="E18" s="57"/>
      <c r="F18" s="57">
        <v>4</v>
      </c>
      <c r="G18" s="67"/>
      <c r="H18" s="67"/>
      <c r="I18" s="57">
        <v>1980</v>
      </c>
      <c r="J18" s="60">
        <v>923.6</v>
      </c>
      <c r="K18" s="60">
        <v>839</v>
      </c>
      <c r="L18" s="60">
        <v>750.3</v>
      </c>
      <c r="M18" s="61">
        <v>27</v>
      </c>
      <c r="N18" s="60">
        <f>O18+P18+Q18+R18</f>
        <v>10869405.6</v>
      </c>
      <c r="O18" s="60">
        <v>0</v>
      </c>
      <c r="P18" s="60">
        <v>0</v>
      </c>
      <c r="Q18" s="60">
        <v>0</v>
      </c>
      <c r="R18" s="60">
        <f>'виды ремонта'!I18</f>
        <v>10869405.6</v>
      </c>
      <c r="S18" s="60">
        <f>N18/K18</f>
        <v>12955.191418355183</v>
      </c>
      <c r="T18" s="60">
        <v>13677.68</v>
      </c>
      <c r="U18" s="62" t="s">
        <v>70</v>
      </c>
    </row>
    <row r="19" spans="1:21" ht="30" customHeight="1" x14ac:dyDescent="0.25">
      <c r="A19" s="57">
        <v>3</v>
      </c>
      <c r="B19" s="63" t="s">
        <v>53</v>
      </c>
      <c r="C19" s="58" t="s">
        <v>58</v>
      </c>
      <c r="D19" s="57"/>
      <c r="E19" s="57"/>
      <c r="F19" s="57">
        <v>7</v>
      </c>
      <c r="G19" s="67"/>
      <c r="H19" s="67"/>
      <c r="I19" s="57">
        <v>1966</v>
      </c>
      <c r="J19" s="60">
        <v>739.2</v>
      </c>
      <c r="K19" s="60">
        <v>666.4</v>
      </c>
      <c r="L19" s="60">
        <v>575.9</v>
      </c>
      <c r="M19" s="61">
        <v>33</v>
      </c>
      <c r="N19" s="60">
        <f>O19+P19+Q19+R19</f>
        <v>991048.79999999993</v>
      </c>
      <c r="O19" s="60">
        <v>0</v>
      </c>
      <c r="P19" s="60">
        <v>0</v>
      </c>
      <c r="Q19" s="60">
        <v>0</v>
      </c>
      <c r="R19" s="60">
        <f>'виды ремонта'!I19</f>
        <v>991048.79999999993</v>
      </c>
      <c r="S19" s="60">
        <f>N19/K19</f>
        <v>1487.1680672268908</v>
      </c>
      <c r="T19" s="60">
        <v>2892.36</v>
      </c>
      <c r="U19" s="62" t="s">
        <v>70</v>
      </c>
    </row>
    <row r="20" spans="1:21" ht="31.5" customHeight="1" x14ac:dyDescent="0.25">
      <c r="A20" s="75">
        <v>4</v>
      </c>
      <c r="B20" s="57" t="s">
        <v>50</v>
      </c>
      <c r="C20" s="57" t="s">
        <v>51</v>
      </c>
      <c r="D20" s="57" t="s">
        <v>52</v>
      </c>
      <c r="E20" s="57" t="s">
        <v>83</v>
      </c>
      <c r="F20" s="57">
        <v>1</v>
      </c>
      <c r="G20" s="57"/>
      <c r="H20" s="57"/>
      <c r="I20" s="58">
        <v>1976</v>
      </c>
      <c r="J20" s="59">
        <v>4299.5</v>
      </c>
      <c r="K20" s="60">
        <v>3347.6</v>
      </c>
      <c r="L20" s="60">
        <v>3303.8</v>
      </c>
      <c r="M20" s="61">
        <v>118</v>
      </c>
      <c r="N20" s="60">
        <f>O20+P20+Q20+R20</f>
        <v>11843332.799999999</v>
      </c>
      <c r="O20" s="60">
        <v>0</v>
      </c>
      <c r="P20" s="60">
        <v>0</v>
      </c>
      <c r="Q20" s="60">
        <v>0</v>
      </c>
      <c r="R20" s="60">
        <f>'виды ремонта'!I20</f>
        <v>11843332.799999999</v>
      </c>
      <c r="S20" s="60">
        <f>N20/K20</f>
        <v>3537.8578085792806</v>
      </c>
      <c r="T20" s="60">
        <v>4199.97</v>
      </c>
      <c r="U20" s="62" t="s">
        <v>70</v>
      </c>
    </row>
    <row r="21" spans="1:21" x14ac:dyDescent="0.25">
      <c r="A21" s="91" t="s">
        <v>62</v>
      </c>
      <c r="B21" s="92"/>
      <c r="C21" s="92"/>
      <c r="D21" s="92"/>
      <c r="E21" s="92"/>
      <c r="F21" s="92"/>
      <c r="G21" s="92"/>
      <c r="H21" s="93"/>
      <c r="I21" s="67" t="s">
        <v>0</v>
      </c>
      <c r="J21" s="68">
        <f>SUM(J17:J20)</f>
        <v>6390.4</v>
      </c>
      <c r="K21" s="68">
        <f t="shared" ref="K21:T21" si="2">SUM(K17:K20)</f>
        <v>5235.5</v>
      </c>
      <c r="L21" s="68">
        <f t="shared" si="2"/>
        <v>4917.1000000000004</v>
      </c>
      <c r="M21" s="68">
        <f t="shared" si="2"/>
        <v>201</v>
      </c>
      <c r="N21" s="68">
        <f t="shared" si="2"/>
        <v>28619731.199999999</v>
      </c>
      <c r="O21" s="68">
        <f t="shared" si="2"/>
        <v>0</v>
      </c>
      <c r="P21" s="68">
        <f t="shared" si="2"/>
        <v>0</v>
      </c>
      <c r="Q21" s="68">
        <f t="shared" si="2"/>
        <v>0</v>
      </c>
      <c r="R21" s="68">
        <f t="shared" si="2"/>
        <v>28619731.199999999</v>
      </c>
      <c r="S21" s="68">
        <f t="shared" si="2"/>
        <v>30832.358470631942</v>
      </c>
      <c r="T21" s="68">
        <f t="shared" si="2"/>
        <v>33928.29</v>
      </c>
      <c r="U21" s="70" t="s">
        <v>0</v>
      </c>
    </row>
    <row r="22" spans="1:21" x14ac:dyDescent="0.25">
      <c r="A22" s="34">
        <v>2025</v>
      </c>
      <c r="B22" s="2"/>
      <c r="C22" s="2"/>
      <c r="D22" s="2"/>
      <c r="E22" s="2"/>
      <c r="F22" s="2"/>
      <c r="G22" s="2"/>
      <c r="H22" s="2"/>
      <c r="I22" s="2"/>
      <c r="J22" s="38"/>
      <c r="K22" s="38"/>
      <c r="L22" s="38"/>
      <c r="M22" s="39"/>
      <c r="N22" s="38"/>
      <c r="O22" s="38"/>
      <c r="P22" s="38"/>
      <c r="Q22" s="38"/>
      <c r="R22" s="38"/>
      <c r="S22" s="38"/>
      <c r="T22" s="38"/>
      <c r="U22" s="35"/>
    </row>
    <row r="23" spans="1:21" x14ac:dyDescent="0.25">
      <c r="A23" s="57">
        <v>1</v>
      </c>
      <c r="B23" s="57" t="s">
        <v>50</v>
      </c>
      <c r="C23" s="57" t="s">
        <v>51</v>
      </c>
      <c r="D23" s="57" t="s">
        <v>67</v>
      </c>
      <c r="E23" s="57" t="s">
        <v>66</v>
      </c>
      <c r="F23" s="57">
        <v>4</v>
      </c>
      <c r="G23" s="57"/>
      <c r="H23" s="57"/>
      <c r="I23" s="58">
        <v>1969</v>
      </c>
      <c r="J23" s="59">
        <v>975.14</v>
      </c>
      <c r="K23" s="60">
        <v>890.54</v>
      </c>
      <c r="L23" s="60">
        <v>844.14</v>
      </c>
      <c r="M23" s="61">
        <v>41</v>
      </c>
      <c r="N23" s="60">
        <f>O23+P23+Q23+R23</f>
        <v>10676136</v>
      </c>
      <c r="O23" s="60">
        <v>0</v>
      </c>
      <c r="P23" s="60">
        <v>0</v>
      </c>
      <c r="Q23" s="60">
        <v>0</v>
      </c>
      <c r="R23" s="60">
        <f>'виды ремонта'!I23</f>
        <v>10676136</v>
      </c>
      <c r="S23" s="60">
        <f>N23/K23</f>
        <v>11988.384575650729</v>
      </c>
      <c r="T23" s="60">
        <v>12609.95</v>
      </c>
      <c r="U23" s="62" t="s">
        <v>71</v>
      </c>
    </row>
    <row r="24" spans="1:21" x14ac:dyDescent="0.25">
      <c r="A24" s="91" t="s">
        <v>62</v>
      </c>
      <c r="B24" s="92"/>
      <c r="C24" s="92"/>
      <c r="D24" s="92"/>
      <c r="E24" s="92"/>
      <c r="F24" s="92"/>
      <c r="G24" s="92"/>
      <c r="H24" s="93"/>
      <c r="I24" s="71"/>
      <c r="J24" s="68">
        <f t="shared" ref="J24:R24" si="3">SUM(J23:J23)</f>
        <v>975.14</v>
      </c>
      <c r="K24" s="68">
        <f t="shared" si="3"/>
        <v>890.54</v>
      </c>
      <c r="L24" s="68">
        <f t="shared" si="3"/>
        <v>844.14</v>
      </c>
      <c r="M24" s="69">
        <f t="shared" si="3"/>
        <v>41</v>
      </c>
      <c r="N24" s="68">
        <f t="shared" si="3"/>
        <v>10676136</v>
      </c>
      <c r="O24" s="68">
        <f t="shared" si="3"/>
        <v>0</v>
      </c>
      <c r="P24" s="68">
        <f t="shared" si="3"/>
        <v>0</v>
      </c>
      <c r="Q24" s="68">
        <f t="shared" si="3"/>
        <v>0</v>
      </c>
      <c r="R24" s="68">
        <f t="shared" si="3"/>
        <v>10676136</v>
      </c>
      <c r="S24" s="68">
        <f>N24/K24</f>
        <v>11988.384575650729</v>
      </c>
      <c r="T24" s="68">
        <f>AVERAGE(T23:T23)</f>
        <v>12609.95</v>
      </c>
      <c r="U24" s="70" t="s">
        <v>0</v>
      </c>
    </row>
    <row r="25" spans="1:21" x14ac:dyDescent="0.25">
      <c r="A25" s="94" t="s">
        <v>44</v>
      </c>
      <c r="B25" s="94"/>
      <c r="C25" s="94"/>
      <c r="D25" s="94"/>
      <c r="E25" s="94"/>
      <c r="F25" s="94"/>
      <c r="G25" s="94"/>
      <c r="H25" s="94"/>
      <c r="I25" s="94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</row>
  </sheetData>
  <mergeCells count="27">
    <mergeCell ref="A21:H21"/>
    <mergeCell ref="A15:H15"/>
    <mergeCell ref="I3:I6"/>
    <mergeCell ref="A24:H24"/>
    <mergeCell ref="A25:I25"/>
    <mergeCell ref="C4:C6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N3:R3"/>
    <mergeCell ref="N4:N5"/>
    <mergeCell ref="B3:H3"/>
    <mergeCell ref="H4:H6"/>
    <mergeCell ref="G4:G6"/>
    <mergeCell ref="M3:M5"/>
    <mergeCell ref="K4:K5"/>
    <mergeCell ref="L4:L5"/>
    <mergeCell ref="F4:F6"/>
    <mergeCell ref="E4:E6"/>
    <mergeCell ref="D4:D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2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F26"/>
  <sheetViews>
    <sheetView view="pageBreakPreview" topLeftCell="D1" zoomScale="66" zoomScaleNormal="100" zoomScaleSheetLayoutView="66" workbookViewId="0">
      <selection activeCell="X3" sqref="X3:Y5"/>
    </sheetView>
  </sheetViews>
  <sheetFormatPr defaultRowHeight="17.25" x14ac:dyDescent="0.3"/>
  <cols>
    <col min="1" max="1" width="7.42578125" style="6" customWidth="1"/>
    <col min="2" max="2" width="9.5703125" style="7" customWidth="1"/>
    <col min="3" max="3" width="17" style="6" customWidth="1"/>
    <col min="4" max="4" width="10.42578125" style="6" customWidth="1"/>
    <col min="5" max="5" width="21.140625" style="6" customWidth="1"/>
    <col min="6" max="6" width="4" style="6" customWidth="1"/>
    <col min="7" max="7" width="3" style="6" customWidth="1"/>
    <col min="8" max="8" width="3.28515625" style="6" customWidth="1"/>
    <col min="9" max="9" width="17.28515625" style="6" customWidth="1"/>
    <col min="10" max="10" width="5.85546875" style="6" customWidth="1"/>
    <col min="11" max="11" width="6.140625" style="6" customWidth="1"/>
    <col min="12" max="12" width="5.7109375" style="6" customWidth="1"/>
    <col min="13" max="13" width="5.5703125" style="6" customWidth="1"/>
    <col min="14" max="14" width="5.7109375" style="6" customWidth="1"/>
    <col min="15" max="15" width="13.140625" style="6" customWidth="1"/>
    <col min="16" max="16" width="4.7109375" style="6" customWidth="1"/>
    <col min="17" max="17" width="5.5703125" style="6" customWidth="1"/>
    <col min="18" max="18" width="10.7109375" style="6" customWidth="1"/>
    <col min="19" max="19" width="17.85546875" style="6" customWidth="1"/>
    <col min="20" max="20" width="5.5703125" style="6" customWidth="1"/>
    <col min="21" max="21" width="6" style="6" customWidth="1"/>
    <col min="22" max="22" width="9.28515625" style="6" customWidth="1"/>
    <col min="23" max="23" width="15.42578125" style="6" customWidth="1"/>
    <col min="24" max="24" width="9" style="6" customWidth="1"/>
    <col min="25" max="25" width="15.5703125" style="6" customWidth="1"/>
    <col min="26" max="27" width="5.85546875" style="6" customWidth="1"/>
    <col min="28" max="28" width="5.5703125" style="6" customWidth="1"/>
    <col min="29" max="29" width="15.140625" style="6" customWidth="1"/>
    <col min="30" max="30" width="16.5703125" style="6" customWidth="1"/>
    <col min="31" max="31" width="7.85546875" style="6" customWidth="1"/>
    <col min="32" max="32" width="11.140625" style="6" hidden="1" customWidth="1"/>
    <col min="33" max="16384" width="9.140625" style="6"/>
  </cols>
  <sheetData>
    <row r="1" spans="1:32" ht="70.5" customHeight="1" x14ac:dyDescent="0.3">
      <c r="X1" s="82" t="s">
        <v>86</v>
      </c>
      <c r="Y1" s="82"/>
      <c r="Z1" s="82"/>
      <c r="AA1" s="82"/>
      <c r="AB1" s="82"/>
      <c r="AC1" s="82"/>
      <c r="AD1" s="82"/>
      <c r="AE1" s="82"/>
      <c r="AF1" s="82"/>
    </row>
    <row r="2" spans="1:32" ht="83.25" customHeight="1" x14ac:dyDescent="0.3">
      <c r="A2" s="113" t="s">
        <v>40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</row>
    <row r="3" spans="1:32" ht="53.25" customHeight="1" x14ac:dyDescent="0.3">
      <c r="A3" s="104" t="s">
        <v>22</v>
      </c>
      <c r="B3" s="99" t="s">
        <v>43</v>
      </c>
      <c r="C3" s="99"/>
      <c r="D3" s="99"/>
      <c r="E3" s="99"/>
      <c r="F3" s="99"/>
      <c r="G3" s="99"/>
      <c r="H3" s="99"/>
      <c r="I3" s="104" t="s">
        <v>21</v>
      </c>
      <c r="J3" s="107" t="s">
        <v>34</v>
      </c>
      <c r="K3" s="107"/>
      <c r="L3" s="107"/>
      <c r="M3" s="107"/>
      <c r="N3" s="107"/>
      <c r="O3" s="107"/>
      <c r="P3" s="115" t="s">
        <v>77</v>
      </c>
      <c r="Q3" s="115"/>
      <c r="R3" s="103" t="s">
        <v>35</v>
      </c>
      <c r="S3" s="103"/>
      <c r="T3" s="99" t="s">
        <v>78</v>
      </c>
      <c r="U3" s="99"/>
      <c r="V3" s="99"/>
      <c r="W3" s="99"/>
      <c r="X3" s="103" t="s">
        <v>37</v>
      </c>
      <c r="Y3" s="103"/>
      <c r="Z3" s="100" t="s">
        <v>79</v>
      </c>
      <c r="AA3" s="103" t="s">
        <v>38</v>
      </c>
      <c r="AB3" s="103"/>
      <c r="AC3" s="100" t="s">
        <v>80</v>
      </c>
      <c r="AD3" s="103" t="s">
        <v>81</v>
      </c>
      <c r="AE3" s="103" t="s">
        <v>82</v>
      </c>
      <c r="AF3" s="100" t="s">
        <v>46</v>
      </c>
    </row>
    <row r="4" spans="1:32" ht="33.75" customHeight="1" x14ac:dyDescent="0.3">
      <c r="A4" s="105"/>
      <c r="B4" s="109" t="s">
        <v>25</v>
      </c>
      <c r="C4" s="109" t="s">
        <v>42</v>
      </c>
      <c r="D4" s="109" t="s">
        <v>39</v>
      </c>
      <c r="E4" s="109" t="s">
        <v>26</v>
      </c>
      <c r="F4" s="109" t="s">
        <v>27</v>
      </c>
      <c r="G4" s="109" t="s">
        <v>28</v>
      </c>
      <c r="H4" s="109" t="s">
        <v>29</v>
      </c>
      <c r="I4" s="105"/>
      <c r="J4" s="114" t="s">
        <v>74</v>
      </c>
      <c r="K4" s="114"/>
      <c r="L4" s="115" t="s">
        <v>76</v>
      </c>
      <c r="M4" s="115" t="s">
        <v>31</v>
      </c>
      <c r="N4" s="115" t="s">
        <v>33</v>
      </c>
      <c r="O4" s="115" t="s">
        <v>32</v>
      </c>
      <c r="P4" s="115"/>
      <c r="Q4" s="115"/>
      <c r="R4" s="103"/>
      <c r="S4" s="103"/>
      <c r="T4" s="95" t="s">
        <v>36</v>
      </c>
      <c r="U4" s="96"/>
      <c r="V4" s="95" t="s">
        <v>45</v>
      </c>
      <c r="W4" s="96"/>
      <c r="X4" s="103"/>
      <c r="Y4" s="103"/>
      <c r="Z4" s="101"/>
      <c r="AA4" s="103"/>
      <c r="AB4" s="103"/>
      <c r="AC4" s="101"/>
      <c r="AD4" s="103"/>
      <c r="AE4" s="103"/>
      <c r="AF4" s="101"/>
    </row>
    <row r="5" spans="1:32" ht="162.75" customHeight="1" x14ac:dyDescent="0.3">
      <c r="A5" s="105"/>
      <c r="B5" s="110"/>
      <c r="C5" s="110"/>
      <c r="D5" s="110"/>
      <c r="E5" s="110"/>
      <c r="F5" s="110"/>
      <c r="G5" s="110"/>
      <c r="H5" s="110"/>
      <c r="I5" s="105"/>
      <c r="J5" s="52" t="s">
        <v>75</v>
      </c>
      <c r="K5" s="52" t="s">
        <v>30</v>
      </c>
      <c r="L5" s="115"/>
      <c r="M5" s="115"/>
      <c r="N5" s="115"/>
      <c r="O5" s="115"/>
      <c r="P5" s="115"/>
      <c r="Q5" s="115"/>
      <c r="R5" s="103"/>
      <c r="S5" s="103"/>
      <c r="T5" s="97"/>
      <c r="U5" s="98"/>
      <c r="V5" s="97"/>
      <c r="W5" s="98"/>
      <c r="X5" s="103"/>
      <c r="Y5" s="103"/>
      <c r="Z5" s="102"/>
      <c r="AA5" s="103"/>
      <c r="AB5" s="103"/>
      <c r="AC5" s="102"/>
      <c r="AD5" s="103"/>
      <c r="AE5" s="103"/>
      <c r="AF5" s="102"/>
    </row>
    <row r="6" spans="1:32" ht="31.5" customHeight="1" x14ac:dyDescent="0.3">
      <c r="A6" s="106"/>
      <c r="B6" s="111"/>
      <c r="C6" s="111"/>
      <c r="D6" s="111"/>
      <c r="E6" s="111"/>
      <c r="F6" s="111"/>
      <c r="G6" s="111"/>
      <c r="H6" s="111"/>
      <c r="I6" s="51" t="s">
        <v>2</v>
      </c>
      <c r="J6" s="51" t="s">
        <v>2</v>
      </c>
      <c r="K6" s="51" t="s">
        <v>2</v>
      </c>
      <c r="L6" s="51" t="s">
        <v>2</v>
      </c>
      <c r="M6" s="51" t="s">
        <v>2</v>
      </c>
      <c r="N6" s="51" t="s">
        <v>2</v>
      </c>
      <c r="O6" s="51" t="s">
        <v>2</v>
      </c>
      <c r="P6" s="51" t="s">
        <v>20</v>
      </c>
      <c r="Q6" s="51" t="s">
        <v>2</v>
      </c>
      <c r="R6" s="51" t="s">
        <v>19</v>
      </c>
      <c r="S6" s="51" t="s">
        <v>2</v>
      </c>
      <c r="T6" s="51" t="s">
        <v>4</v>
      </c>
      <c r="U6" s="51" t="s">
        <v>2</v>
      </c>
      <c r="V6" s="51" t="s">
        <v>4</v>
      </c>
      <c r="W6" s="51" t="s">
        <v>2</v>
      </c>
      <c r="X6" s="51" t="s">
        <v>4</v>
      </c>
      <c r="Y6" s="51" t="s">
        <v>2</v>
      </c>
      <c r="Z6" s="51" t="s">
        <v>2</v>
      </c>
      <c r="AA6" s="51" t="s">
        <v>84</v>
      </c>
      <c r="AB6" s="51" t="s">
        <v>2</v>
      </c>
      <c r="AC6" s="51" t="s">
        <v>2</v>
      </c>
      <c r="AD6" s="51" t="s">
        <v>2</v>
      </c>
      <c r="AE6" s="51" t="s">
        <v>2</v>
      </c>
      <c r="AF6" s="48" t="s">
        <v>2</v>
      </c>
    </row>
    <row r="7" spans="1:32" ht="17.25" customHeigh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  <c r="Y7" s="8">
        <v>25</v>
      </c>
      <c r="Z7" s="8">
        <v>26</v>
      </c>
      <c r="AA7" s="8">
        <v>27</v>
      </c>
      <c r="AB7" s="8">
        <v>28</v>
      </c>
      <c r="AC7" s="8">
        <v>29</v>
      </c>
      <c r="AD7" s="8">
        <v>30</v>
      </c>
      <c r="AE7" s="8">
        <v>31</v>
      </c>
      <c r="AF7" s="8">
        <v>44</v>
      </c>
    </row>
    <row r="8" spans="1:32" x14ac:dyDescent="0.3">
      <c r="A8" s="9">
        <f>'перечень МКД'!A8</f>
        <v>2023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/>
    </row>
    <row r="9" spans="1:32" x14ac:dyDescent="0.3">
      <c r="A9" s="41">
        <f>'перечень МКД'!A9</f>
        <v>1</v>
      </c>
      <c r="B9" s="12" t="str">
        <f>'перечень МКД'!B9</f>
        <v>село</v>
      </c>
      <c r="C9" s="12" t="str">
        <f>'перечень МКД'!C9</f>
        <v>Новослободск</v>
      </c>
      <c r="D9" s="12"/>
      <c r="E9" s="12"/>
      <c r="F9" s="13">
        <f>'перечень МКД'!F9</f>
        <v>17</v>
      </c>
      <c r="G9" s="14"/>
      <c r="H9" s="14"/>
      <c r="I9" s="17">
        <f t="shared" ref="I9:I14" si="0">J9+K9+L9+M9+N9+O9+Q9+S9+U9+W9+Y9+Z9+AC9+AB9+AD9+AE9+AF9</f>
        <v>9082959.040000001</v>
      </c>
      <c r="J9" s="15"/>
      <c r="K9" s="15"/>
      <c r="L9" s="15"/>
      <c r="M9" s="15"/>
      <c r="N9" s="15"/>
      <c r="O9" s="15"/>
      <c r="P9" s="16"/>
      <c r="Q9" s="15"/>
      <c r="R9" s="17"/>
      <c r="S9" s="1"/>
      <c r="T9" s="15"/>
      <c r="U9" s="15"/>
      <c r="V9" s="15">
        <v>117.4</v>
      </c>
      <c r="W9" s="15">
        <v>392935.13</v>
      </c>
      <c r="X9" s="17">
        <v>537.6</v>
      </c>
      <c r="Y9" s="17">
        <v>8557816.8000000007</v>
      </c>
      <c r="Z9" s="17"/>
      <c r="AA9" s="18"/>
      <c r="AB9" s="18"/>
      <c r="AC9" s="17">
        <v>132207.10999999999</v>
      </c>
      <c r="AD9" s="17"/>
      <c r="AE9" s="17"/>
      <c r="AF9" s="18"/>
    </row>
    <row r="10" spans="1:32" x14ac:dyDescent="0.3">
      <c r="A10" s="41">
        <f>'перечень МКД'!A10</f>
        <v>2</v>
      </c>
      <c r="B10" s="12" t="str">
        <f>'перечень МКД'!B10</f>
        <v>село</v>
      </c>
      <c r="C10" s="12" t="str">
        <f>'перечень МКД'!C10</f>
        <v>Новослободск</v>
      </c>
      <c r="D10" s="12"/>
      <c r="E10" s="12"/>
      <c r="F10" s="13">
        <f>'перечень МКД'!F10</f>
        <v>7</v>
      </c>
      <c r="G10" s="14"/>
      <c r="H10" s="14"/>
      <c r="I10" s="17">
        <f t="shared" si="0"/>
        <v>100935.23</v>
      </c>
      <c r="J10" s="15"/>
      <c r="K10" s="15"/>
      <c r="L10" s="15"/>
      <c r="M10" s="15"/>
      <c r="N10" s="15"/>
      <c r="O10" s="15"/>
      <c r="P10" s="16"/>
      <c r="Q10" s="15"/>
      <c r="R10" s="17"/>
      <c r="S10" s="1"/>
      <c r="T10" s="15"/>
      <c r="U10" s="15"/>
      <c r="V10" s="15"/>
      <c r="W10" s="15"/>
      <c r="X10" s="17"/>
      <c r="Y10" s="17"/>
      <c r="Z10" s="17"/>
      <c r="AA10" s="18"/>
      <c r="AB10" s="18"/>
      <c r="AC10" s="17">
        <v>100935.23</v>
      </c>
      <c r="AD10" s="17"/>
      <c r="AE10" s="17"/>
      <c r="AF10" s="18"/>
    </row>
    <row r="11" spans="1:32" x14ac:dyDescent="0.3">
      <c r="A11" s="41">
        <f>'перечень МКД'!A11</f>
        <v>3</v>
      </c>
      <c r="B11" s="12" t="str">
        <f>'перечень МКД'!B11</f>
        <v>поселок</v>
      </c>
      <c r="C11" s="12" t="str">
        <f>'перечень МКД'!C11</f>
        <v>Думиничи</v>
      </c>
      <c r="D11" s="12" t="str">
        <f>'перечень МКД'!D11</f>
        <v>улица</v>
      </c>
      <c r="E11" s="12" t="str">
        <f>'перечень МКД'!E11</f>
        <v>Ленина</v>
      </c>
      <c r="F11" s="13">
        <f>'перечень МКД'!F11</f>
        <v>84</v>
      </c>
      <c r="G11" s="14"/>
      <c r="H11" s="14"/>
      <c r="I11" s="17">
        <f t="shared" si="0"/>
        <v>286337.2</v>
      </c>
      <c r="J11" s="15"/>
      <c r="K11" s="15"/>
      <c r="L11" s="15"/>
      <c r="M11" s="15"/>
      <c r="N11" s="15"/>
      <c r="O11" s="15"/>
      <c r="P11" s="16"/>
      <c r="Q11" s="15"/>
      <c r="R11" s="17"/>
      <c r="S11" s="17"/>
      <c r="T11" s="15"/>
      <c r="U11" s="15"/>
      <c r="V11" s="15">
        <v>72.400000000000006</v>
      </c>
      <c r="W11" s="15">
        <v>286337.2</v>
      </c>
      <c r="X11" s="43"/>
      <c r="Y11" s="17"/>
      <c r="Z11" s="17"/>
      <c r="AA11" s="18"/>
      <c r="AB11" s="18"/>
      <c r="AC11" s="18"/>
      <c r="AD11" s="17"/>
      <c r="AE11" s="18"/>
      <c r="AF11" s="18"/>
    </row>
    <row r="12" spans="1:32" x14ac:dyDescent="0.3">
      <c r="A12" s="41">
        <f>'перечень МКД'!A12</f>
        <v>4</v>
      </c>
      <c r="B12" s="12" t="str">
        <f>'перечень МКД'!B12</f>
        <v>поселок</v>
      </c>
      <c r="C12" s="12" t="str">
        <f>'перечень МКД'!C12</f>
        <v>Думиничи</v>
      </c>
      <c r="D12" s="12" t="str">
        <f>'перечень МКД'!D12</f>
        <v>улица</v>
      </c>
      <c r="E12" s="12" t="str">
        <f>'перечень МКД'!E12</f>
        <v>Б.Пролетарская</v>
      </c>
      <c r="F12" s="13">
        <f>'перечень МКД'!F12</f>
        <v>77</v>
      </c>
      <c r="G12" s="13"/>
      <c r="H12" s="13" t="str">
        <f>'перечень МКД'!H12</f>
        <v>А</v>
      </c>
      <c r="I12" s="17">
        <f t="shared" si="0"/>
        <v>389929.69</v>
      </c>
      <c r="J12" s="15"/>
      <c r="K12" s="15"/>
      <c r="L12" s="15"/>
      <c r="M12" s="15"/>
      <c r="N12" s="15"/>
      <c r="O12" s="15"/>
      <c r="P12" s="16"/>
      <c r="Q12" s="15"/>
      <c r="R12" s="17"/>
      <c r="S12" s="17"/>
      <c r="T12" s="15"/>
      <c r="U12" s="15"/>
      <c r="V12" s="15">
        <v>107.9</v>
      </c>
      <c r="W12" s="15">
        <v>389929.69</v>
      </c>
      <c r="X12" s="43"/>
      <c r="Y12" s="17"/>
      <c r="Z12" s="17"/>
      <c r="AA12" s="18"/>
      <c r="AB12" s="18"/>
      <c r="AC12" s="18"/>
      <c r="AD12" s="17"/>
      <c r="AE12" s="18"/>
      <c r="AF12" s="18"/>
    </row>
    <row r="13" spans="1:32" x14ac:dyDescent="0.3">
      <c r="A13" s="41">
        <f>'перечень МКД'!A13</f>
        <v>5</v>
      </c>
      <c r="B13" s="12" t="str">
        <f>'перечень МКД'!B13</f>
        <v>поселок</v>
      </c>
      <c r="C13" s="12" t="str">
        <f>'перечень МКД'!C13</f>
        <v>Думиничи</v>
      </c>
      <c r="D13" s="12" t="str">
        <f>'перечень МКД'!D13</f>
        <v>улица</v>
      </c>
      <c r="E13" s="12" t="str">
        <f>'перечень МКД'!E13</f>
        <v xml:space="preserve">Пионерская </v>
      </c>
      <c r="F13" s="13">
        <f>'перечень МКД'!F13</f>
        <v>33</v>
      </c>
      <c r="G13" s="14"/>
      <c r="H13" s="14"/>
      <c r="I13" s="17">
        <f t="shared" si="0"/>
        <v>4529040.33</v>
      </c>
      <c r="J13" s="15"/>
      <c r="K13" s="15"/>
      <c r="L13" s="15"/>
      <c r="M13" s="15"/>
      <c r="N13" s="15"/>
      <c r="O13" s="15"/>
      <c r="P13" s="16"/>
      <c r="Q13" s="15"/>
      <c r="R13" s="43">
        <v>573</v>
      </c>
      <c r="S13" s="17">
        <v>4409953.2</v>
      </c>
      <c r="T13" s="15"/>
      <c r="U13" s="15"/>
      <c r="V13" s="15"/>
      <c r="W13" s="15"/>
      <c r="X13" s="43"/>
      <c r="Y13" s="17"/>
      <c r="Z13" s="1"/>
      <c r="AA13" s="18"/>
      <c r="AB13" s="18"/>
      <c r="AC13" s="18">
        <v>119087.13</v>
      </c>
      <c r="AD13" s="17"/>
      <c r="AE13" s="18"/>
      <c r="AF13" s="18"/>
    </row>
    <row r="14" spans="1:32" ht="26.25" customHeight="1" x14ac:dyDescent="0.3">
      <c r="A14" s="41">
        <f>'перечень МКД'!A14</f>
        <v>6</v>
      </c>
      <c r="B14" s="12" t="str">
        <f>'перечень МКД'!B14</f>
        <v>село</v>
      </c>
      <c r="C14" s="12" t="str">
        <f>'перечень МКД'!C14</f>
        <v>Брынь</v>
      </c>
      <c r="D14" s="12" t="str">
        <f>'перечень МКД'!D14</f>
        <v>улица</v>
      </c>
      <c r="E14" s="12" t="str">
        <f>'перечень МКД'!E14</f>
        <v>им.Т.П.Полянской</v>
      </c>
      <c r="F14" s="13">
        <f>'перечень МКД'!F14</f>
        <v>66</v>
      </c>
      <c r="G14" s="14"/>
      <c r="H14" s="14"/>
      <c r="I14" s="17">
        <f t="shared" si="0"/>
        <v>441172.73</v>
      </c>
      <c r="J14" s="15"/>
      <c r="K14" s="15"/>
      <c r="L14" s="15"/>
      <c r="M14" s="15"/>
      <c r="N14" s="15"/>
      <c r="O14" s="15"/>
      <c r="P14" s="16"/>
      <c r="Q14" s="15"/>
      <c r="R14" s="17"/>
      <c r="S14" s="17"/>
      <c r="T14" s="15"/>
      <c r="U14" s="15"/>
      <c r="V14" s="15">
        <v>107.8</v>
      </c>
      <c r="W14" s="15">
        <v>441172.73</v>
      </c>
      <c r="X14" s="17"/>
      <c r="Y14" s="17"/>
      <c r="Z14" s="17"/>
      <c r="AA14" s="18"/>
      <c r="AB14" s="18"/>
      <c r="AC14" s="18"/>
      <c r="AD14" s="17"/>
      <c r="AE14" s="18"/>
      <c r="AF14" s="18"/>
    </row>
    <row r="15" spans="1:32" x14ac:dyDescent="0.3">
      <c r="A15" s="108" t="s">
        <v>59</v>
      </c>
      <c r="B15" s="108"/>
      <c r="C15" s="108"/>
      <c r="D15" s="108"/>
      <c r="E15" s="108"/>
      <c r="F15" s="108"/>
      <c r="G15" s="108"/>
      <c r="H15" s="108"/>
      <c r="I15" s="19">
        <f>SUM(I9:I14)</f>
        <v>14830374.220000001</v>
      </c>
      <c r="J15" s="19">
        <f t="shared" ref="J15:AF15" si="1">SUM(J9:J14)</f>
        <v>0</v>
      </c>
      <c r="K15" s="19">
        <f t="shared" si="1"/>
        <v>0</v>
      </c>
      <c r="L15" s="74">
        <f t="shared" si="1"/>
        <v>0</v>
      </c>
      <c r="M15" s="74">
        <f t="shared" si="1"/>
        <v>0</v>
      </c>
      <c r="N15" s="74">
        <f t="shared" si="1"/>
        <v>0</v>
      </c>
      <c r="O15" s="74">
        <f t="shared" si="1"/>
        <v>0</v>
      </c>
      <c r="P15" s="74">
        <f t="shared" si="1"/>
        <v>0</v>
      </c>
      <c r="Q15" s="74">
        <f t="shared" si="1"/>
        <v>0</v>
      </c>
      <c r="R15" s="46">
        <f>SUM(R9:R14)</f>
        <v>573</v>
      </c>
      <c r="S15" s="19">
        <f t="shared" si="1"/>
        <v>4409953.2</v>
      </c>
      <c r="T15" s="74">
        <f t="shared" si="1"/>
        <v>0</v>
      </c>
      <c r="U15" s="74">
        <f t="shared" si="1"/>
        <v>0</v>
      </c>
      <c r="V15" s="19">
        <f t="shared" si="1"/>
        <v>405.50000000000006</v>
      </c>
      <c r="W15" s="19">
        <f t="shared" si="1"/>
        <v>1510374.75</v>
      </c>
      <c r="X15" s="19">
        <f t="shared" si="1"/>
        <v>537.6</v>
      </c>
      <c r="Y15" s="19">
        <f t="shared" si="1"/>
        <v>8557816.8000000007</v>
      </c>
      <c r="Z15" s="74">
        <f t="shared" si="1"/>
        <v>0</v>
      </c>
      <c r="AA15" s="74">
        <f t="shared" si="1"/>
        <v>0</v>
      </c>
      <c r="AB15" s="74">
        <f t="shared" si="1"/>
        <v>0</v>
      </c>
      <c r="AC15" s="19">
        <f t="shared" si="1"/>
        <v>352229.47</v>
      </c>
      <c r="AD15" s="19">
        <f t="shared" si="1"/>
        <v>0</v>
      </c>
      <c r="AE15" s="19">
        <f t="shared" si="1"/>
        <v>0</v>
      </c>
      <c r="AF15" s="19">
        <f t="shared" si="1"/>
        <v>0</v>
      </c>
    </row>
    <row r="16" spans="1:32" x14ac:dyDescent="0.3">
      <c r="A16" s="9">
        <v>2024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1"/>
    </row>
    <row r="17" spans="1:32" x14ac:dyDescent="0.3">
      <c r="A17" s="42">
        <v>1</v>
      </c>
      <c r="B17" s="44" t="str">
        <f>'перечень МКД'!B17</f>
        <v>поселок</v>
      </c>
      <c r="C17" s="44" t="str">
        <f>'перечень МКД'!C17</f>
        <v>Думиничи</v>
      </c>
      <c r="D17" s="44" t="str">
        <f>'перечень МКД'!D17</f>
        <v>проспект</v>
      </c>
      <c r="E17" s="44" t="str">
        <f>'перечень МКД'!E17</f>
        <v>Мира</v>
      </c>
      <c r="F17" s="42">
        <f>'перечень МКД'!F17</f>
        <v>4</v>
      </c>
      <c r="G17" s="47"/>
      <c r="H17" s="47"/>
      <c r="I17" s="17">
        <f>J17+K17+L17+M17+N17+O17+Q17+S17+U17+W17+Y17+Z17+AC17+AB17+AD17+AE17+AF17</f>
        <v>4915944</v>
      </c>
      <c r="J17" s="17"/>
      <c r="K17" s="17"/>
      <c r="L17" s="17"/>
      <c r="M17" s="17"/>
      <c r="N17" s="17"/>
      <c r="O17" s="17"/>
      <c r="P17" s="17"/>
      <c r="Q17" s="17"/>
      <c r="R17" s="43">
        <v>367</v>
      </c>
      <c r="S17" s="17">
        <f>R17*12632</f>
        <v>4635944</v>
      </c>
      <c r="T17" s="17"/>
      <c r="U17" s="17"/>
      <c r="V17" s="17"/>
      <c r="W17" s="17"/>
      <c r="X17" s="17"/>
      <c r="Y17" s="17"/>
      <c r="Z17" s="17"/>
      <c r="AA17" s="17"/>
      <c r="AB17" s="17"/>
      <c r="AC17" s="17">
        <v>280000</v>
      </c>
      <c r="AD17" s="17"/>
      <c r="AE17" s="17"/>
      <c r="AF17" s="17"/>
    </row>
    <row r="18" spans="1:32" ht="49.5" x14ac:dyDescent="0.3">
      <c r="A18" s="42">
        <v>2</v>
      </c>
      <c r="B18" s="44" t="str">
        <f>'перечень МКД'!B18</f>
        <v>село</v>
      </c>
      <c r="C18" s="49" t="str">
        <f>'перечень МКД'!C18</f>
        <v>Паликского Кирпичного Завода</v>
      </c>
      <c r="D18" s="44"/>
      <c r="E18" s="44"/>
      <c r="F18" s="42">
        <f>'перечень МКД'!F18</f>
        <v>4</v>
      </c>
      <c r="G18" s="47"/>
      <c r="H18" s="47"/>
      <c r="I18" s="17">
        <f>J18+K18+L18+M18+N18+O18+Q18+S18+U18+W18+Y18+Z18+AC18+AB18+AD18+AE18+AF18</f>
        <v>10869405.6</v>
      </c>
      <c r="J18" s="17"/>
      <c r="K18" s="17"/>
      <c r="L18" s="17"/>
      <c r="M18" s="17"/>
      <c r="N18" s="17"/>
      <c r="O18" s="17"/>
      <c r="P18" s="17"/>
      <c r="Q18" s="17"/>
      <c r="R18" s="50">
        <v>838.3</v>
      </c>
      <c r="S18" s="17">
        <f>R18*12632</f>
        <v>10589405.6</v>
      </c>
      <c r="T18" s="17"/>
      <c r="U18" s="17"/>
      <c r="V18" s="17"/>
      <c r="W18" s="17"/>
      <c r="X18" s="17"/>
      <c r="Y18" s="17"/>
      <c r="Z18" s="17"/>
      <c r="AA18" s="17"/>
      <c r="AB18" s="17"/>
      <c r="AC18" s="17">
        <v>280000</v>
      </c>
      <c r="AD18" s="17"/>
      <c r="AE18" s="17"/>
      <c r="AF18" s="17"/>
    </row>
    <row r="19" spans="1:32" x14ac:dyDescent="0.3">
      <c r="A19" s="42">
        <v>3</v>
      </c>
      <c r="B19" s="44" t="str">
        <f>'перечень МКД'!B19</f>
        <v>село</v>
      </c>
      <c r="C19" s="49" t="str">
        <f>'перечень МКД'!C19</f>
        <v>Новослободск</v>
      </c>
      <c r="D19" s="44"/>
      <c r="E19" s="44"/>
      <c r="F19" s="42">
        <f>'перечень МКД'!F19</f>
        <v>7</v>
      </c>
      <c r="G19" s="72"/>
      <c r="H19" s="72"/>
      <c r="I19" s="17">
        <f>J19+K19+L19+M19+N19+O19+Q19+S19+U19+W19+Y19+Z19+AC19+AB19+AD19+AE19+AF19</f>
        <v>991048.79999999993</v>
      </c>
      <c r="J19" s="17"/>
      <c r="K19" s="17"/>
      <c r="L19" s="17"/>
      <c r="M19" s="17"/>
      <c r="N19" s="17"/>
      <c r="O19" s="17">
        <f>666.4*1067</f>
        <v>711048.79999999993</v>
      </c>
      <c r="P19" s="17"/>
      <c r="Q19" s="17"/>
      <c r="R19" s="50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>
        <v>280000</v>
      </c>
      <c r="AD19" s="17"/>
      <c r="AE19" s="17"/>
      <c r="AF19" s="17"/>
    </row>
    <row r="20" spans="1:32" x14ac:dyDescent="0.3">
      <c r="A20" s="42">
        <v>4</v>
      </c>
      <c r="B20" s="44" t="str">
        <f>'перечень МКД'!B20</f>
        <v>поселок</v>
      </c>
      <c r="C20" s="44" t="str">
        <f>'перечень МКД'!C20</f>
        <v>Думиничи</v>
      </c>
      <c r="D20" s="44" t="str">
        <f>'перечень МКД'!D20</f>
        <v>улица</v>
      </c>
      <c r="E20" s="44" t="str">
        <f>'перечень МКД'!E20</f>
        <v>Молодежная</v>
      </c>
      <c r="F20" s="42">
        <f>'перечень МКД'!F20</f>
        <v>1</v>
      </c>
      <c r="G20" s="73"/>
      <c r="H20" s="73"/>
      <c r="I20" s="17">
        <f>J20+K20+L20+M20+N20+O20+Q20+S20+U20+W20+Y20+Z20+AC20+AB20+AD20+AE20</f>
        <v>11843332.799999999</v>
      </c>
      <c r="J20" s="19"/>
      <c r="K20" s="19"/>
      <c r="L20" s="19"/>
      <c r="M20" s="19"/>
      <c r="N20" s="19"/>
      <c r="O20" s="19"/>
      <c r="P20" s="19"/>
      <c r="Q20" s="19"/>
      <c r="R20" s="50">
        <v>915.4</v>
      </c>
      <c r="S20" s="17">
        <f>R20*12632</f>
        <v>11563332.799999999</v>
      </c>
      <c r="T20" s="19"/>
      <c r="U20" s="19"/>
      <c r="V20" s="19"/>
      <c r="W20" s="19"/>
      <c r="X20" s="19"/>
      <c r="Y20" s="19"/>
      <c r="Z20" s="19"/>
      <c r="AA20" s="19"/>
      <c r="AB20" s="19"/>
      <c r="AC20" s="17">
        <v>280000</v>
      </c>
      <c r="AD20" s="19"/>
      <c r="AE20" s="17"/>
      <c r="AF20" s="17"/>
    </row>
    <row r="21" spans="1:32" x14ac:dyDescent="0.3">
      <c r="A21" s="108" t="s">
        <v>60</v>
      </c>
      <c r="B21" s="108"/>
      <c r="C21" s="108"/>
      <c r="D21" s="108"/>
      <c r="E21" s="108"/>
      <c r="F21" s="108"/>
      <c r="G21" s="108"/>
      <c r="H21" s="108"/>
      <c r="I21" s="19">
        <f>SUM(I17:I20)</f>
        <v>28619731.199999999</v>
      </c>
      <c r="J21" s="19">
        <f t="shared" ref="J21:AE21" si="2">SUM(J17:J20)</f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711048.79999999993</v>
      </c>
      <c r="P21" s="19"/>
      <c r="Q21" s="19">
        <f t="shared" si="2"/>
        <v>0</v>
      </c>
      <c r="R21" s="19">
        <f t="shared" si="2"/>
        <v>2120.6999999999998</v>
      </c>
      <c r="S21" s="19">
        <f t="shared" si="2"/>
        <v>26788682.399999999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0</v>
      </c>
      <c r="X21" s="19">
        <f t="shared" si="2"/>
        <v>0</v>
      </c>
      <c r="Y21" s="19">
        <f t="shared" si="2"/>
        <v>0</v>
      </c>
      <c r="Z21" s="19">
        <f t="shared" si="2"/>
        <v>0</v>
      </c>
      <c r="AA21" s="19">
        <f t="shared" si="2"/>
        <v>0</v>
      </c>
      <c r="AB21" s="19">
        <f t="shared" si="2"/>
        <v>0</v>
      </c>
      <c r="AC21" s="19">
        <f t="shared" si="2"/>
        <v>1120000</v>
      </c>
      <c r="AD21" s="19">
        <f t="shared" si="2"/>
        <v>0</v>
      </c>
      <c r="AE21" s="19">
        <f t="shared" si="2"/>
        <v>0</v>
      </c>
      <c r="AF21" s="19">
        <f t="shared" ref="AF21" si="3">SUM(AF17:AF18)</f>
        <v>0</v>
      </c>
    </row>
    <row r="22" spans="1:32" x14ac:dyDescent="0.3">
      <c r="A22" s="36">
        <v>2025</v>
      </c>
      <c r="B22" s="20"/>
      <c r="C22" s="20"/>
      <c r="D22" s="20"/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37"/>
    </row>
    <row r="23" spans="1:32" x14ac:dyDescent="0.3">
      <c r="A23" s="42">
        <v>1</v>
      </c>
      <c r="B23" s="44" t="str">
        <f>'перечень МКД'!B23</f>
        <v>поселок</v>
      </c>
      <c r="C23" s="44" t="str">
        <f>'перечень МКД'!C23</f>
        <v>Думиничи</v>
      </c>
      <c r="D23" s="44" t="str">
        <f>'перечень МКД'!D23</f>
        <v xml:space="preserve">переулок </v>
      </c>
      <c r="E23" s="44" t="str">
        <f>'перечень МКД'!E23</f>
        <v>Октябрьский</v>
      </c>
      <c r="F23" s="42">
        <f>'перечень МКД'!F23</f>
        <v>4</v>
      </c>
      <c r="G23" s="47"/>
      <c r="H23" s="47"/>
      <c r="I23" s="17">
        <f>J23+K23+L23+M23+N23+O23+Q23+S23+U23+W23+Y23+Z23+AC23+AB23+AD23+AE23+AF23</f>
        <v>10676136</v>
      </c>
      <c r="J23" s="19"/>
      <c r="K23" s="19"/>
      <c r="L23" s="19"/>
      <c r="M23" s="19"/>
      <c r="N23" s="19"/>
      <c r="O23" s="19"/>
      <c r="P23" s="19"/>
      <c r="Q23" s="19"/>
      <c r="R23" s="50">
        <v>823</v>
      </c>
      <c r="S23" s="17">
        <f>R23*12632</f>
        <v>10396136</v>
      </c>
      <c r="T23" s="19"/>
      <c r="U23" s="19"/>
      <c r="V23" s="19"/>
      <c r="W23" s="19"/>
      <c r="X23" s="19"/>
      <c r="Y23" s="19"/>
      <c r="Z23" s="19"/>
      <c r="AA23" s="19"/>
      <c r="AB23" s="19"/>
      <c r="AC23" s="17">
        <v>280000</v>
      </c>
      <c r="AD23" s="19"/>
      <c r="AE23" s="17"/>
      <c r="AF23" s="19"/>
    </row>
    <row r="24" spans="1:32" x14ac:dyDescent="0.3">
      <c r="A24" s="73" t="s">
        <v>61</v>
      </c>
      <c r="B24" s="76"/>
      <c r="C24" s="77"/>
      <c r="D24" s="77"/>
      <c r="E24" s="77"/>
      <c r="F24" s="77"/>
      <c r="G24" s="77"/>
      <c r="H24" s="78"/>
      <c r="I24" s="19">
        <f t="shared" ref="I24:AC24" si="4">SUM(I23:I23)</f>
        <v>10676136</v>
      </c>
      <c r="J24" s="19">
        <f t="shared" si="4"/>
        <v>0</v>
      </c>
      <c r="K24" s="19">
        <f t="shared" si="4"/>
        <v>0</v>
      </c>
      <c r="L24" s="74">
        <f t="shared" si="4"/>
        <v>0</v>
      </c>
      <c r="M24" s="74">
        <f t="shared" si="4"/>
        <v>0</v>
      </c>
      <c r="N24" s="74">
        <f t="shared" si="4"/>
        <v>0</v>
      </c>
      <c r="O24" s="74">
        <f t="shared" si="4"/>
        <v>0</v>
      </c>
      <c r="P24" s="74">
        <f t="shared" si="4"/>
        <v>0</v>
      </c>
      <c r="Q24" s="74">
        <f t="shared" si="4"/>
        <v>0</v>
      </c>
      <c r="R24" s="19">
        <f t="shared" si="4"/>
        <v>823</v>
      </c>
      <c r="S24" s="19">
        <f t="shared" si="4"/>
        <v>10396136</v>
      </c>
      <c r="T24" s="74">
        <f t="shared" si="4"/>
        <v>0</v>
      </c>
      <c r="U24" s="74">
        <f t="shared" si="4"/>
        <v>0</v>
      </c>
      <c r="V24" s="74">
        <f t="shared" si="4"/>
        <v>0</v>
      </c>
      <c r="W24" s="74">
        <f t="shared" si="4"/>
        <v>0</v>
      </c>
      <c r="X24" s="74">
        <f t="shared" si="4"/>
        <v>0</v>
      </c>
      <c r="Y24" s="74">
        <f t="shared" si="4"/>
        <v>0</v>
      </c>
      <c r="Z24" s="74">
        <f t="shared" si="4"/>
        <v>0</v>
      </c>
      <c r="AA24" s="74">
        <f t="shared" si="4"/>
        <v>0</v>
      </c>
      <c r="AB24" s="74">
        <f t="shared" si="4"/>
        <v>0</v>
      </c>
      <c r="AC24" s="19">
        <f t="shared" si="4"/>
        <v>280000</v>
      </c>
      <c r="AD24" s="19">
        <f t="shared" ref="AD24:AF24" si="5">SUM(AD23:AD23)</f>
        <v>0</v>
      </c>
      <c r="AE24" s="19">
        <f t="shared" si="5"/>
        <v>0</v>
      </c>
      <c r="AF24" s="19">
        <f t="shared" si="5"/>
        <v>0</v>
      </c>
    </row>
    <row r="25" spans="1:32" x14ac:dyDescent="0.3">
      <c r="A25" s="112" t="s">
        <v>44</v>
      </c>
      <c r="B25" s="112"/>
      <c r="C25" s="112"/>
      <c r="D25" s="112"/>
      <c r="E25" s="112"/>
      <c r="F25" s="112"/>
      <c r="G25" s="112"/>
      <c r="H25" s="112"/>
      <c r="I25" s="112"/>
      <c r="J25" s="112"/>
    </row>
    <row r="26" spans="1:32" x14ac:dyDescent="0.3">
      <c r="I26" s="22"/>
    </row>
  </sheetData>
  <mergeCells count="33">
    <mergeCell ref="A25:J25"/>
    <mergeCell ref="A2:AF2"/>
    <mergeCell ref="AF3:AF5"/>
    <mergeCell ref="AA3:AB5"/>
    <mergeCell ref="AE3:AE5"/>
    <mergeCell ref="AD3:AD5"/>
    <mergeCell ref="R3:S5"/>
    <mergeCell ref="G4:G6"/>
    <mergeCell ref="H4:H6"/>
    <mergeCell ref="J4:K4"/>
    <mergeCell ref="L4:L5"/>
    <mergeCell ref="M4:M5"/>
    <mergeCell ref="N4:N5"/>
    <mergeCell ref="O4:O5"/>
    <mergeCell ref="P3:Q5"/>
    <mergeCell ref="A21:H21"/>
    <mergeCell ref="A3:A6"/>
    <mergeCell ref="B3:H3"/>
    <mergeCell ref="I3:I5"/>
    <mergeCell ref="J3:O3"/>
    <mergeCell ref="A15:H15"/>
    <mergeCell ref="B4:B6"/>
    <mergeCell ref="C4:C6"/>
    <mergeCell ref="D4:D6"/>
    <mergeCell ref="E4:E6"/>
    <mergeCell ref="F4:F6"/>
    <mergeCell ref="X1:AF1"/>
    <mergeCell ref="T4:U5"/>
    <mergeCell ref="T3:W3"/>
    <mergeCell ref="AC3:AC5"/>
    <mergeCell ref="X3:Y5"/>
    <mergeCell ref="Z3:Z5"/>
    <mergeCell ref="V4:W5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4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J13"/>
  <sheetViews>
    <sheetView view="pageBreakPreview" topLeftCell="A4" zoomScale="115" zoomScaleNormal="115" zoomScaleSheetLayoutView="115" workbookViewId="0">
      <selection activeCell="D6" sqref="D6"/>
    </sheetView>
  </sheetViews>
  <sheetFormatPr defaultRowHeight="17.25" x14ac:dyDescent="0.3"/>
  <cols>
    <col min="1" max="1" width="4.140625" style="6" customWidth="1"/>
    <col min="2" max="2" width="40.7109375" style="6" customWidth="1"/>
    <col min="3" max="3" width="19.140625" style="6" customWidth="1"/>
    <col min="4" max="4" width="23.140625" style="6" customWidth="1"/>
    <col min="5" max="5" width="17.42578125" style="6" customWidth="1"/>
    <col min="6" max="6" width="18" style="6" customWidth="1"/>
    <col min="7" max="7" width="2.28515625" style="6" customWidth="1"/>
    <col min="8" max="8" width="7.7109375" style="6" customWidth="1"/>
    <col min="9" max="9" width="0.5703125" style="6" customWidth="1"/>
    <col min="10" max="10" width="7.7109375" style="6" customWidth="1"/>
    <col min="11" max="16384" width="9.140625" style="6"/>
  </cols>
  <sheetData>
    <row r="1" spans="1:10" ht="74.25" customHeight="1" x14ac:dyDescent="0.3">
      <c r="A1" s="23"/>
      <c r="E1" s="82" t="s">
        <v>87</v>
      </c>
      <c r="F1" s="82"/>
      <c r="G1" s="82"/>
      <c r="H1" s="82"/>
      <c r="I1" s="82"/>
      <c r="J1" s="82"/>
    </row>
    <row r="2" spans="1:10" ht="45" customHeight="1" x14ac:dyDescent="0.3">
      <c r="A2" s="113" t="s">
        <v>41</v>
      </c>
      <c r="B2" s="113"/>
      <c r="C2" s="113"/>
      <c r="D2" s="113"/>
      <c r="E2" s="113"/>
      <c r="F2" s="113"/>
    </row>
    <row r="3" spans="1:10" ht="62.25" customHeight="1" x14ac:dyDescent="0.3">
      <c r="A3" s="104" t="s">
        <v>18</v>
      </c>
      <c r="B3" s="107" t="s">
        <v>48</v>
      </c>
      <c r="C3" s="99" t="s">
        <v>47</v>
      </c>
      <c r="D3" s="99" t="s">
        <v>15</v>
      </c>
      <c r="E3" s="104" t="s">
        <v>23</v>
      </c>
      <c r="F3" s="104" t="s">
        <v>14</v>
      </c>
    </row>
    <row r="4" spans="1:10" x14ac:dyDescent="0.3">
      <c r="A4" s="105"/>
      <c r="B4" s="107"/>
      <c r="C4" s="99"/>
      <c r="D4" s="99"/>
      <c r="E4" s="106"/>
      <c r="F4" s="106"/>
    </row>
    <row r="5" spans="1:10" x14ac:dyDescent="0.3">
      <c r="A5" s="106"/>
      <c r="B5" s="107"/>
      <c r="C5" s="54" t="s">
        <v>19</v>
      </c>
      <c r="D5" s="24" t="s">
        <v>3</v>
      </c>
      <c r="E5" s="24" t="s">
        <v>20</v>
      </c>
      <c r="F5" s="24" t="s">
        <v>2</v>
      </c>
    </row>
    <row r="6" spans="1:10" x14ac:dyDescent="0.3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</row>
    <row r="7" spans="1:10" x14ac:dyDescent="0.3">
      <c r="A7" s="25"/>
      <c r="B7" s="51">
        <v>2023</v>
      </c>
      <c r="C7" s="26">
        <f>C8</f>
        <v>6195.3099999999995</v>
      </c>
      <c r="D7" s="30">
        <f>D8</f>
        <v>199</v>
      </c>
      <c r="E7" s="27">
        <f>E8</f>
        <v>6</v>
      </c>
      <c r="F7" s="28">
        <f>F8</f>
        <v>14830374.220000001</v>
      </c>
    </row>
    <row r="8" spans="1:10" ht="48.75" customHeight="1" x14ac:dyDescent="0.3">
      <c r="A8" s="51">
        <v>1</v>
      </c>
      <c r="B8" s="29" t="s">
        <v>62</v>
      </c>
      <c r="C8" s="28">
        <f>'перечень МКД'!J15</f>
        <v>6195.3099999999995</v>
      </c>
      <c r="D8" s="30">
        <f>'перечень МКД'!M15</f>
        <v>199</v>
      </c>
      <c r="E8" s="27">
        <f>'перечень МКД'!A14</f>
        <v>6</v>
      </c>
      <c r="F8" s="28">
        <f>'перечень МКД'!N15</f>
        <v>14830374.220000001</v>
      </c>
    </row>
    <row r="9" spans="1:10" ht="23.25" customHeight="1" x14ac:dyDescent="0.3">
      <c r="A9" s="24"/>
      <c r="B9" s="51">
        <v>2024</v>
      </c>
      <c r="C9" s="26">
        <f>SUM(C10)</f>
        <v>6390.4</v>
      </c>
      <c r="D9" s="27">
        <f t="shared" ref="D9:F11" si="0">SUM(D10)</f>
        <v>201</v>
      </c>
      <c r="E9" s="27">
        <f>SUM(E10)</f>
        <v>4</v>
      </c>
      <c r="F9" s="28">
        <f t="shared" si="0"/>
        <v>28619731.199999999</v>
      </c>
    </row>
    <row r="10" spans="1:10" ht="46.5" customHeight="1" x14ac:dyDescent="0.3">
      <c r="A10" s="51">
        <v>1</v>
      </c>
      <c r="B10" s="29" t="s">
        <v>62</v>
      </c>
      <c r="C10" s="31">
        <f>'перечень МКД'!J21</f>
        <v>6390.4</v>
      </c>
      <c r="D10" s="32">
        <f>'перечень МКД'!M21</f>
        <v>201</v>
      </c>
      <c r="E10" s="24">
        <f>'перечень МКД'!A20</f>
        <v>4</v>
      </c>
      <c r="F10" s="45">
        <f>'перечень МКД'!N21</f>
        <v>28619731.199999999</v>
      </c>
    </row>
    <row r="11" spans="1:10" ht="28.5" customHeight="1" x14ac:dyDescent="0.3">
      <c r="A11" s="51"/>
      <c r="B11" s="51">
        <v>2025</v>
      </c>
      <c r="C11" s="31">
        <f>SUM(C12)</f>
        <v>975.14</v>
      </c>
      <c r="D11" s="32">
        <f t="shared" si="0"/>
        <v>41</v>
      </c>
      <c r="E11" s="24">
        <f>E12</f>
        <v>1</v>
      </c>
      <c r="F11" s="45">
        <f>F12</f>
        <v>10676136</v>
      </c>
    </row>
    <row r="12" spans="1:10" ht="46.5" customHeight="1" x14ac:dyDescent="0.3">
      <c r="A12" s="51">
        <v>1</v>
      </c>
      <c r="B12" s="51" t="s">
        <v>62</v>
      </c>
      <c r="C12" s="31">
        <f>'перечень МКД'!J24</f>
        <v>975.14</v>
      </c>
      <c r="D12" s="32">
        <f>'перечень МКД'!M24</f>
        <v>41</v>
      </c>
      <c r="E12" s="24">
        <f>'перечень МКД'!A23</f>
        <v>1</v>
      </c>
      <c r="F12" s="45">
        <f>'перечень МКД'!N24</f>
        <v>10676136</v>
      </c>
    </row>
    <row r="13" spans="1:10" x14ac:dyDescent="0.3">
      <c r="A13" s="112" t="s">
        <v>44</v>
      </c>
      <c r="B13" s="112"/>
      <c r="C13" s="112"/>
      <c r="D13" s="112"/>
      <c r="E13" s="112"/>
    </row>
  </sheetData>
  <mergeCells count="9">
    <mergeCell ref="E1:J1"/>
    <mergeCell ref="F3:F4"/>
    <mergeCell ref="A13:E13"/>
    <mergeCell ref="A2:F2"/>
    <mergeCell ref="A3:A5"/>
    <mergeCell ref="B3:B5"/>
    <mergeCell ref="C3:C4"/>
    <mergeCell ref="D3:D4"/>
    <mergeCell ref="E3:E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перечень МКД</vt:lpstr>
      <vt:lpstr>виды ремонта</vt:lpstr>
      <vt:lpstr>показатели</vt:lpstr>
      <vt:lpstr>'виды ремонта'!Область_печати</vt:lpstr>
      <vt:lpstr>'перечень МКД'!Область_печати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Tanya</cp:lastModifiedBy>
  <cp:lastPrinted>2023-11-29T13:42:34Z</cp:lastPrinted>
  <dcterms:created xsi:type="dcterms:W3CDTF">2014-04-04T11:20:04Z</dcterms:created>
  <dcterms:modified xsi:type="dcterms:W3CDTF">2023-12-01T07:13:29Z</dcterms:modified>
</cp:coreProperties>
</file>