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65" windowWidth="15600" windowHeight="4710" activeTab="1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ремонта'!$A$1:$AF$23</definedName>
    <definedName name="_xlnm.Print_Area" localSheetId="0">'перечень МКД'!$A$1:$U$24</definedName>
    <definedName name="Перечень">#REF!</definedName>
    <definedName name="Перечень2">#REF!</definedName>
    <definedName name="Перечень3">#REF!</definedName>
  </definedNames>
  <calcPr calcId="145621"/>
</workbook>
</file>

<file path=xl/calcChain.xml><?xml version="1.0" encoding="utf-8"?>
<calcChain xmlns="http://schemas.openxmlformats.org/spreadsheetml/2006/main">
  <c r="E12" i="3" l="1"/>
  <c r="E10" i="3" l="1"/>
  <c r="E8" i="3"/>
  <c r="E7" i="3" l="1"/>
  <c r="E9" i="3"/>
  <c r="E11" i="3"/>
  <c r="S21" i="4"/>
  <c r="I21" i="4" s="1"/>
  <c r="V15" i="4"/>
  <c r="W14" i="4" l="1"/>
  <c r="I14" i="4" s="1"/>
  <c r="W12" i="4"/>
  <c r="I12" i="4" s="1"/>
  <c r="W11" i="4"/>
  <c r="I11" i="4" s="1"/>
  <c r="W9" i="4"/>
  <c r="W15" i="4" l="1"/>
  <c r="S18" i="4"/>
  <c r="I18" i="4" s="1"/>
  <c r="S17" i="4"/>
  <c r="I17" i="4" s="1"/>
  <c r="B18" i="4" l="1"/>
  <c r="C18" i="4"/>
  <c r="F18" i="4"/>
  <c r="S19" i="4" l="1"/>
  <c r="R18" i="1"/>
  <c r="N18" i="1" s="1"/>
  <c r="S18" i="1" s="1"/>
  <c r="H12" i="4" l="1"/>
  <c r="T19" i="1" l="1"/>
  <c r="T22" i="1"/>
  <c r="M22" i="1" l="1"/>
  <c r="D12" i="3" s="1"/>
  <c r="K22" i="1"/>
  <c r="L22" i="1"/>
  <c r="O22" i="1"/>
  <c r="P22" i="1"/>
  <c r="Q22" i="1"/>
  <c r="J22" i="1"/>
  <c r="O19" i="1"/>
  <c r="P19" i="1"/>
  <c r="Q19" i="1"/>
  <c r="K19" i="1"/>
  <c r="L19" i="1"/>
  <c r="M19" i="1"/>
  <c r="J19" i="1"/>
  <c r="C10" i="3" s="1"/>
  <c r="C9" i="3" s="1"/>
  <c r="J22" i="4"/>
  <c r="K22" i="4"/>
  <c r="L22" i="4"/>
  <c r="M22" i="4"/>
  <c r="N22" i="4"/>
  <c r="P22" i="4"/>
  <c r="Q22" i="4"/>
  <c r="R22" i="4"/>
  <c r="T22" i="4"/>
  <c r="U22" i="4"/>
  <c r="X22" i="4"/>
  <c r="Y22" i="4"/>
  <c r="Z22" i="4"/>
  <c r="AA22" i="4"/>
  <c r="AB22" i="4"/>
  <c r="AC22" i="4"/>
  <c r="AD22" i="4"/>
  <c r="AE22" i="4"/>
  <c r="AF22" i="4"/>
  <c r="J19" i="4"/>
  <c r="K19" i="4"/>
  <c r="L19" i="4"/>
  <c r="M19" i="4"/>
  <c r="N19" i="4"/>
  <c r="O19" i="4"/>
  <c r="P19" i="4"/>
  <c r="Q19" i="4"/>
  <c r="R19" i="4"/>
  <c r="T19" i="4"/>
  <c r="U19" i="4"/>
  <c r="X19" i="4"/>
  <c r="Y19" i="4"/>
  <c r="Z19" i="4"/>
  <c r="AA19" i="4"/>
  <c r="AB19" i="4"/>
  <c r="AC19" i="4"/>
  <c r="AD19" i="4"/>
  <c r="AE19" i="4"/>
  <c r="AF19" i="4"/>
  <c r="O22" i="4" l="1"/>
  <c r="C12" i="3" l="1"/>
  <c r="I19" i="4"/>
  <c r="F21" i="4"/>
  <c r="E21" i="4"/>
  <c r="D21" i="4"/>
  <c r="C21" i="4"/>
  <c r="B21" i="4"/>
  <c r="F17" i="4"/>
  <c r="E17" i="4"/>
  <c r="D17" i="4"/>
  <c r="C17" i="4"/>
  <c r="B17" i="4"/>
  <c r="S22" i="4" l="1"/>
  <c r="R17" i="1"/>
  <c r="R19" i="1" s="1"/>
  <c r="D11" i="3"/>
  <c r="C11" i="3"/>
  <c r="T12" i="1"/>
  <c r="N17" i="1" l="1"/>
  <c r="R21" i="1"/>
  <c r="I22" i="4"/>
  <c r="S13" i="4"/>
  <c r="I13" i="4" s="1"/>
  <c r="E12" i="4"/>
  <c r="F12" i="4"/>
  <c r="N19" i="1" l="1"/>
  <c r="F10" i="3" s="1"/>
  <c r="F9" i="3" s="1"/>
  <c r="S17" i="1"/>
  <c r="N21" i="1"/>
  <c r="R22" i="1"/>
  <c r="A12" i="4"/>
  <c r="B12" i="4"/>
  <c r="C12" i="4"/>
  <c r="D12" i="4"/>
  <c r="R12" i="1"/>
  <c r="N12" i="1" s="1"/>
  <c r="S12" i="1" s="1"/>
  <c r="N22" i="1" l="1"/>
  <c r="F12" i="3" s="1"/>
  <c r="F11" i="3" s="1"/>
  <c r="S21" i="1"/>
  <c r="T14" i="1"/>
  <c r="T11" i="1"/>
  <c r="T15" i="1" l="1"/>
  <c r="A13" i="4"/>
  <c r="Q15" i="1" l="1"/>
  <c r="P15" i="1"/>
  <c r="O15" i="1"/>
  <c r="R13" i="1" l="1"/>
  <c r="N13" i="1" s="1"/>
  <c r="S13" i="1" s="1"/>
  <c r="B13" i="4"/>
  <c r="C13" i="4"/>
  <c r="D13" i="4"/>
  <c r="E13" i="4"/>
  <c r="F13" i="4"/>
  <c r="X15" i="4" l="1"/>
  <c r="O15" i="4"/>
  <c r="L15" i="4"/>
  <c r="M15" i="1"/>
  <c r="L15" i="1"/>
  <c r="K15" i="1"/>
  <c r="J15" i="1"/>
  <c r="R11" i="1"/>
  <c r="A11" i="4"/>
  <c r="A14" i="4"/>
  <c r="AE15" i="4"/>
  <c r="J15" i="4"/>
  <c r="M10" i="4"/>
  <c r="I10" i="4" s="1"/>
  <c r="Z15" i="4"/>
  <c r="Y9" i="4"/>
  <c r="I9" i="4" s="1"/>
  <c r="I15" i="4" l="1"/>
  <c r="D8" i="3"/>
  <c r="D7" i="3" s="1"/>
  <c r="Y15" i="4"/>
  <c r="M15" i="4"/>
  <c r="A10" i="4"/>
  <c r="A9" i="4"/>
  <c r="F10" i="4"/>
  <c r="B10" i="4"/>
  <c r="C10" i="4"/>
  <c r="R10" i="1" l="1"/>
  <c r="N10" i="1" s="1"/>
  <c r="S10" i="1" s="1"/>
  <c r="N11" i="1" l="1"/>
  <c r="S11" i="1" s="1"/>
  <c r="F11" i="4"/>
  <c r="E11" i="4"/>
  <c r="D11" i="4"/>
  <c r="C11" i="4"/>
  <c r="B11" i="4"/>
  <c r="F14" i="4" l="1"/>
  <c r="E14" i="4"/>
  <c r="D14" i="4"/>
  <c r="C14" i="4"/>
  <c r="B14" i="4"/>
  <c r="AF15" i="4" l="1"/>
  <c r="AA15" i="4"/>
  <c r="AB15" i="4"/>
  <c r="AC15" i="4"/>
  <c r="AD15" i="4"/>
  <c r="T15" i="4"/>
  <c r="U15" i="4"/>
  <c r="R15" i="4"/>
  <c r="N15" i="4"/>
  <c r="P15" i="4"/>
  <c r="Q15" i="4"/>
  <c r="K15" i="4"/>
  <c r="R14" i="1" l="1"/>
  <c r="N14" i="1" s="1"/>
  <c r="S14" i="1" s="1"/>
  <c r="A8" i="4" l="1"/>
  <c r="F9" i="4"/>
  <c r="C9" i="4"/>
  <c r="B9" i="4"/>
  <c r="R9" i="1" l="1"/>
  <c r="R15" i="1" s="1"/>
  <c r="S15" i="4"/>
  <c r="S22" i="1" l="1"/>
  <c r="N9" i="1"/>
  <c r="S9" i="1" l="1"/>
  <c r="N15" i="1"/>
  <c r="C8" i="3"/>
  <c r="C7" i="3" s="1"/>
  <c r="S15" i="1" l="1"/>
  <c r="F8" i="3"/>
  <c r="F7" i="3" s="1"/>
  <c r="D10" i="3"/>
  <c r="D9" i="3" s="1"/>
  <c r="S19" i="1" l="1"/>
</calcChain>
</file>

<file path=xl/sharedStrings.xml><?xml version="1.0" encoding="utf-8"?>
<sst xmlns="http://schemas.openxmlformats.org/spreadsheetml/2006/main" count="163" uniqueCount="88">
  <si>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</si>
  <si>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</si>
  <si>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</si>
  <si>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</si>
  <si>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</si>
  <si>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</si>
  <si>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</si>
  <si>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</si>
  <si>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</si>
  <si>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</si>
  <si>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</si>
  <si>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</si>
  <si>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</si>
  <si>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</si>
  <si>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</si>
  <si>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</si>
  <si>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</si>
  <si>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</si>
  <si>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</si>
  <si>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</si>
  <si>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</si>
  <si>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</si>
  <si>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Стоимость капитального ремонта ВСЕГО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</si>
  <si>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</si>
  <si>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</si>
  <si>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</si>
  <si>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</si>
  <si>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</si>
  <si>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</si>
  <si>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</si>
  <si>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</si>
  <si>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</si>
  <si>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</si>
  <si>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</si>
  <si>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</si>
  <si>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</si>
  <si>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</si>
  <si>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</si>
  <si>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</si>
  <si>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</si>
  <si>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</si>
  <si>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</si>
  <si>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</si>
  <si>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</si>
  <si>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</si>
  <si>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</si>
  <si>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</si>
  <si>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</si>
  <si>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</si>
  <si>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</si>
  <si>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</si>
  <si>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</si>
  <si>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</si>
  <si>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</si>
  <si>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Итого по МО "Думиничский район"</t>
  </si>
  <si>
    <t>село</t>
  </si>
  <si>
    <t>Брынь</t>
  </si>
  <si>
    <t>им.Т.П.Полянской</t>
  </si>
  <si>
    <t>12.2023</t>
  </si>
  <si>
    <t>Ленина</t>
  </si>
  <si>
    <t>Новослободск</t>
  </si>
  <si>
    <t>Итого по МР "Думиничский район" по 2023 году</t>
  </si>
  <si>
    <t>Итого по МР "Думиничский район" по 2024 году</t>
  </si>
  <si>
    <t>Итого по МР "Думиничский район" по 2025 году</t>
  </si>
  <si>
    <t>Итого по МР "Думиничский район"</t>
  </si>
  <si>
    <t>Б.Пролетарская</t>
  </si>
  <si>
    <t>А</t>
  </si>
  <si>
    <t xml:space="preserve">Пионерская </t>
  </si>
  <si>
    <t>Октябрьский</t>
  </si>
  <si>
    <t xml:space="preserve">переулок </t>
  </si>
  <si>
    <t>проспект</t>
  </si>
  <si>
    <t>Мира</t>
  </si>
  <si>
    <t>12.2024</t>
  </si>
  <si>
    <t>12.2025</t>
  </si>
  <si>
    <t xml:space="preserve">Приложение № 1
к постановлению администрации
МР "Думиничский район"
от  _________________  г. №_____   </t>
  </si>
  <si>
    <t>Паликского Кирпичного Завода</t>
  </si>
  <si>
    <t>Год ввода в эксплуатацию</t>
  </si>
  <si>
    <t>Водоснабжения</t>
  </si>
  <si>
    <t>холодного водоснабженя</t>
  </si>
  <si>
    <t>водоотведения</t>
  </si>
  <si>
    <t>Ремонт, замена, модернизация лифтов, ремонт лифтовых шахт, машинных и блочных помещений</t>
  </si>
  <si>
    <t>Ремонт подвальных помещений, относящихся к общему имуществу в МКД, отмостки</t>
  </si>
  <si>
    <t>Усиление несущих и ненесущих строительных конструкций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</si>
  <si>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</si>
  <si>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</si>
  <si>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Строительный контроль</t>
  </si>
  <si>
    <t xml:space="preserve">Приложение № 2
к постановлению администрации
МР "Думиничский район"
от  ____________ г. №_____   </t>
  </si>
  <si>
    <t xml:space="preserve">Приложение № 3
к постановлению администрации
МР "Думиничский район"
от  ____________ г. №_____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</si>
</sst>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11">
    <xf numFmtId="0" fontId="0" fillId="0" borderId="0" xfId="0"/>
    <xf numFmtId="4" fontId="9" fillId="0" borderId="1" xfId="8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7" fillId="0" borderId="0" xfId="0" applyFont="1" applyFill="1"/>
    <xf numFmtId="0" fontId="17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top" wrapText="1"/>
    </xf>
    <xf numFmtId="0" fontId="14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4" fontId="15" fillId="0" borderId="1" xfId="8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6" fillId="0" borderId="1" xfId="8" applyNumberFormat="1" applyFont="1" applyFill="1" applyBorder="1" applyAlignment="1">
      <alignment horizontal="right" vertical="center"/>
    </xf>
    <xf numFmtId="0" fontId="16" fillId="0" borderId="0" xfId="8" applyFont="1" applyFill="1" applyBorder="1" applyAlignment="1">
      <alignment vertical="center"/>
    </xf>
    <xf numFmtId="4" fontId="16" fillId="0" borderId="0" xfId="8" applyNumberFormat="1" applyFont="1" applyFill="1" applyBorder="1" applyAlignment="1">
      <alignment horizontal="right" vertical="center"/>
    </xf>
    <xf numFmtId="4" fontId="11" fillId="0" borderId="0" xfId="0" applyNumberFormat="1" applyFont="1" applyFill="1"/>
    <xf numFmtId="0" fontId="13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0" fillId="0" borderId="10" xfId="8" quotePrefix="1" applyNumberFormat="1" applyFont="1" applyFill="1" applyBorder="1" applyAlignment="1">
      <alignment horizontal="center" vertical="center"/>
    </xf>
    <xf numFmtId="0" fontId="15" fillId="0" borderId="9" xfId="8" applyFont="1" applyFill="1" applyBorder="1" applyAlignment="1">
      <alignment vertical="center"/>
    </xf>
    <xf numFmtId="4" fontId="16" fillId="0" borderId="10" xfId="8" applyNumberFormat="1" applyFont="1" applyFill="1" applyBorder="1" applyAlignment="1">
      <alignment horizontal="right" vertical="center"/>
    </xf>
    <xf numFmtId="4" fontId="10" fillId="0" borderId="0" xfId="8" applyNumberFormat="1" applyFont="1" applyFill="1" applyBorder="1" applyAlignment="1">
      <alignment horizontal="center" vertical="center"/>
    </xf>
    <xf numFmtId="3" fontId="10" fillId="0" borderId="0" xfId="8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/>
    </xf>
    <xf numFmtId="0" fontId="15" fillId="0" borderId="1" xfId="8" applyFont="1" applyFill="1" applyBorder="1" applyAlignment="1">
      <alignment horizontal="center" vertical="center"/>
    </xf>
    <xf numFmtId="3" fontId="15" fillId="0" borderId="1" xfId="8" applyNumberFormat="1" applyFont="1" applyFill="1" applyBorder="1" applyAlignment="1">
      <alignment horizontal="right" vertical="center"/>
    </xf>
    <xf numFmtId="0" fontId="15" fillId="0" borderId="1" xfId="8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horizontal="center" vertical="center"/>
    </xf>
    <xf numFmtId="3" fontId="16" fillId="0" borderId="1" xfId="8" applyNumberFormat="1" applyFont="1" applyFill="1" applyBorder="1" applyAlignment="1">
      <alignment horizontal="right" vertical="center"/>
    </xf>
    <xf numFmtId="0" fontId="16" fillId="0" borderId="1" xfId="8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8" applyFont="1" applyFill="1" applyBorder="1" applyAlignment="1">
      <alignment vertical="center" wrapText="1"/>
    </xf>
    <xf numFmtId="164" fontId="15" fillId="0" borderId="1" xfId="8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/>
    </xf>
    <xf numFmtId="3" fontId="9" fillId="0" borderId="1" xfId="8" applyNumberFormat="1" applyFont="1" applyFill="1" applyBorder="1" applyAlignment="1">
      <alignment horizontal="center" vertical="center"/>
    </xf>
    <xf numFmtId="49" fontId="9" fillId="0" borderId="1" xfId="8" applyNumberFormat="1" applyFont="1" applyFill="1" applyBorder="1" applyAlignment="1">
      <alignment horizontal="center" vertical="center"/>
    </xf>
    <xf numFmtId="0" fontId="18" fillId="0" borderId="1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/>
    </xf>
    <xf numFmtId="3" fontId="18" fillId="0" borderId="1" xfId="9" applyNumberFormat="1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textRotation="90" wrapText="1"/>
    </xf>
    <xf numFmtId="0" fontId="14" fillId="0" borderId="15" xfId="0" applyFont="1" applyFill="1" applyBorder="1" applyAlignment="1">
      <alignment horizontal="center" vertical="center" textRotation="90" wrapText="1"/>
    </xf>
    <xf numFmtId="0" fontId="14" fillId="0" borderId="13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textRotation="90" wrapText="1"/>
    </xf>
    <xf numFmtId="0" fontId="14" fillId="0" borderId="5" xfId="0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6" fillId="0" borderId="1" xfId="8" applyFont="1" applyFill="1" applyBorder="1" applyAlignment="1">
      <alignment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9" fillId="0" borderId="0" xfId="0" applyFont="1" applyFill="1" applyAlignment="1">
      <alignment horizontal="right" vertical="top" wrapText="1"/>
    </xf>
    <xf numFmtId="0" fontId="12" fillId="0" borderId="0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textRotation="90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23"/>
  <sheetViews>
    <sheetView view="pageBreakPreview" topLeftCell="A10" zoomScale="73" zoomScaleNormal="100" zoomScaleSheetLayoutView="73" workbookViewId="0">
      <selection activeCell="W5" sqref="W5"/>
    </sheetView>
  </sheetViews>
  <sheetFormatPr defaultRowHeight="15.75" x14ac:dyDescent="0.25"/>
  <cols>
    <col min="1" max="1" width="6.7109375" style="3" customWidth="1"/>
    <col min="2" max="2" width="9.7109375" style="3" customWidth="1"/>
    <col min="3" max="3" width="16.5703125" style="3" customWidth="1"/>
    <col min="4" max="4" width="10.5703125" style="3" customWidth="1"/>
    <col min="5" max="5" width="22" style="3" customWidth="1"/>
    <col min="6" max="6" width="4.7109375" style="3" customWidth="1"/>
    <col min="7" max="7" width="3.28515625" style="3" customWidth="1"/>
    <col min="8" max="8" width="3.5703125" style="3" customWidth="1"/>
    <col min="9" max="9" width="7.28515625" style="3" customWidth="1"/>
    <col min="10" max="10" width="14.42578125" style="3" customWidth="1"/>
    <col min="11" max="11" width="12.140625" style="3" customWidth="1"/>
    <col min="12" max="12" width="10.28515625" style="3" customWidth="1"/>
    <col min="13" max="13" width="11.28515625" style="3" customWidth="1"/>
    <col min="14" max="14" width="14.7109375" style="3" customWidth="1"/>
    <col min="15" max="15" width="11.7109375" style="3" customWidth="1"/>
    <col min="16" max="16" width="9.140625" style="3" customWidth="1"/>
    <col min="17" max="17" width="5.85546875" style="3" customWidth="1"/>
    <col min="18" max="18" width="16.42578125" style="3" customWidth="1"/>
    <col min="19" max="19" width="13.140625" style="3" customWidth="1"/>
    <col min="20" max="20" width="12.5703125" style="3" customWidth="1"/>
    <col min="21" max="21" width="9.7109375" style="3" customWidth="1"/>
    <col min="22" max="16384" width="9.140625" style="3"/>
  </cols>
  <sheetData>
    <row r="1" spans="1:21" ht="88.5" customHeight="1" x14ac:dyDescent="0.25">
      <c r="K1" s="76" t="s">
        <v>74</v>
      </c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1:21" x14ac:dyDescent="0.25">
      <c r="A2" s="77" t="s">
        <v>25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</row>
    <row r="3" spans="1:21" ht="30" customHeight="1" x14ac:dyDescent="0.25">
      <c r="A3" s="78" t="s">
        <v>18</v>
      </c>
      <c r="B3" s="84" t="s">
        <v>44</v>
      </c>
      <c r="C3" s="84"/>
      <c r="D3" s="84"/>
      <c r="E3" s="84"/>
      <c r="F3" s="84"/>
      <c r="G3" s="84"/>
      <c r="H3" s="84"/>
      <c r="I3" s="73" t="s">
        <v>76</v>
      </c>
      <c r="J3" s="73" t="s">
        <v>17</v>
      </c>
      <c r="K3" s="81" t="s">
        <v>16</v>
      </c>
      <c r="L3" s="82"/>
      <c r="M3" s="73" t="s">
        <v>15</v>
      </c>
      <c r="N3" s="81" t="s">
        <v>14</v>
      </c>
      <c r="O3" s="83"/>
      <c r="P3" s="83"/>
      <c r="Q3" s="83"/>
      <c r="R3" s="82"/>
      <c r="S3" s="73" t="s">
        <v>13</v>
      </c>
      <c r="T3" s="73" t="s">
        <v>12</v>
      </c>
      <c r="U3" s="73" t="s">
        <v>11</v>
      </c>
    </row>
    <row r="4" spans="1:21" ht="15" customHeight="1" x14ac:dyDescent="0.25">
      <c r="A4" s="79"/>
      <c r="B4" s="73" t="s">
        <v>26</v>
      </c>
      <c r="C4" s="73" t="s">
        <v>43</v>
      </c>
      <c r="D4" s="73" t="s">
        <v>40</v>
      </c>
      <c r="E4" s="73" t="s">
        <v>27</v>
      </c>
      <c r="F4" s="73" t="s">
        <v>28</v>
      </c>
      <c r="G4" s="73" t="s">
        <v>29</v>
      </c>
      <c r="H4" s="73" t="s">
        <v>30</v>
      </c>
      <c r="I4" s="75"/>
      <c r="J4" s="75"/>
      <c r="K4" s="73" t="s">
        <v>9</v>
      </c>
      <c r="L4" s="73" t="s">
        <v>10</v>
      </c>
      <c r="M4" s="75"/>
      <c r="N4" s="73" t="s">
        <v>9</v>
      </c>
      <c r="O4" s="81" t="s">
        <v>8</v>
      </c>
      <c r="P4" s="83"/>
      <c r="Q4" s="83"/>
      <c r="R4" s="82"/>
      <c r="S4" s="75"/>
      <c r="T4" s="75"/>
      <c r="U4" s="75"/>
    </row>
    <row r="5" spans="1:21" ht="164.25" customHeight="1" x14ac:dyDescent="0.25">
      <c r="A5" s="79"/>
      <c r="B5" s="75"/>
      <c r="C5" s="75"/>
      <c r="D5" s="75"/>
      <c r="E5" s="75"/>
      <c r="F5" s="75"/>
      <c r="G5" s="75"/>
      <c r="H5" s="75"/>
      <c r="I5" s="75"/>
      <c r="J5" s="74"/>
      <c r="K5" s="74"/>
      <c r="L5" s="74"/>
      <c r="M5" s="74"/>
      <c r="N5" s="74"/>
      <c r="O5" s="56" t="s">
        <v>50</v>
      </c>
      <c r="P5" s="56" t="s">
        <v>7</v>
      </c>
      <c r="Q5" s="56" t="s">
        <v>6</v>
      </c>
      <c r="R5" s="56" t="s">
        <v>5</v>
      </c>
      <c r="S5" s="74"/>
      <c r="T5" s="74"/>
      <c r="U5" s="75"/>
    </row>
    <row r="6" spans="1:21" ht="20.25" customHeight="1" x14ac:dyDescent="0.25">
      <c r="A6" s="80"/>
      <c r="B6" s="74"/>
      <c r="C6" s="74"/>
      <c r="D6" s="74"/>
      <c r="E6" s="74"/>
      <c r="F6" s="74"/>
      <c r="G6" s="74"/>
      <c r="H6" s="74"/>
      <c r="I6" s="74"/>
      <c r="J6" s="54" t="s">
        <v>4</v>
      </c>
      <c r="K6" s="54" t="s">
        <v>4</v>
      </c>
      <c r="L6" s="54" t="s">
        <v>4</v>
      </c>
      <c r="M6" s="54" t="s">
        <v>3</v>
      </c>
      <c r="N6" s="54" t="s">
        <v>2</v>
      </c>
      <c r="O6" s="54" t="s">
        <v>2</v>
      </c>
      <c r="P6" s="54" t="s">
        <v>2</v>
      </c>
      <c r="Q6" s="54" t="s">
        <v>2</v>
      </c>
      <c r="R6" s="54" t="s">
        <v>2</v>
      </c>
      <c r="S6" s="54" t="s">
        <v>1</v>
      </c>
      <c r="T6" s="54" t="s">
        <v>1</v>
      </c>
      <c r="U6" s="74"/>
    </row>
    <row r="7" spans="1:21" x14ac:dyDescent="0.25">
      <c r="A7" s="57">
        <v>1</v>
      </c>
      <c r="B7" s="57">
        <v>2</v>
      </c>
      <c r="C7" s="57">
        <v>3</v>
      </c>
      <c r="D7" s="57">
        <v>4</v>
      </c>
      <c r="E7" s="57">
        <v>5</v>
      </c>
      <c r="F7" s="57">
        <v>6</v>
      </c>
      <c r="G7" s="57">
        <v>7</v>
      </c>
      <c r="H7" s="57">
        <v>8</v>
      </c>
      <c r="I7" s="57">
        <v>9</v>
      </c>
      <c r="J7" s="57">
        <v>10</v>
      </c>
      <c r="K7" s="57">
        <v>11</v>
      </c>
      <c r="L7" s="57">
        <v>12</v>
      </c>
      <c r="M7" s="57">
        <v>13</v>
      </c>
      <c r="N7" s="57">
        <v>14</v>
      </c>
      <c r="O7" s="57">
        <v>15</v>
      </c>
      <c r="P7" s="57">
        <v>16</v>
      </c>
      <c r="Q7" s="57">
        <v>17</v>
      </c>
      <c r="R7" s="57">
        <v>18</v>
      </c>
      <c r="S7" s="57">
        <v>19</v>
      </c>
      <c r="T7" s="57">
        <v>20</v>
      </c>
      <c r="U7" s="57">
        <v>21</v>
      </c>
    </row>
    <row r="8" spans="1:21" x14ac:dyDescent="0.25">
      <c r="A8" s="4">
        <v>2023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34"/>
    </row>
    <row r="9" spans="1:21" ht="13.5" customHeight="1" x14ac:dyDescent="0.25">
      <c r="A9" s="58">
        <v>1</v>
      </c>
      <c r="B9" s="58" t="s">
        <v>55</v>
      </c>
      <c r="C9" s="58" t="s">
        <v>60</v>
      </c>
      <c r="D9" s="58"/>
      <c r="E9" s="58"/>
      <c r="F9" s="58">
        <v>17</v>
      </c>
      <c r="G9" s="58"/>
      <c r="H9" s="58"/>
      <c r="I9" s="59">
        <v>1975</v>
      </c>
      <c r="J9" s="60">
        <v>1628.8</v>
      </c>
      <c r="K9" s="61">
        <v>1506.8</v>
      </c>
      <c r="L9" s="61">
        <v>1341.6</v>
      </c>
      <c r="M9" s="62">
        <v>59</v>
      </c>
      <c r="N9" s="61">
        <f>O9+P9+Q9+R9</f>
        <v>3643859.11</v>
      </c>
      <c r="O9" s="61">
        <v>0</v>
      </c>
      <c r="P9" s="61">
        <v>0</v>
      </c>
      <c r="Q9" s="61">
        <v>0</v>
      </c>
      <c r="R9" s="61">
        <f>'виды ремонта'!I9</f>
        <v>3643859.11</v>
      </c>
      <c r="S9" s="61">
        <f>N9/K9</f>
        <v>2418.2765529599151</v>
      </c>
      <c r="T9" s="61">
        <v>3288.01</v>
      </c>
      <c r="U9" s="63" t="s">
        <v>58</v>
      </c>
    </row>
    <row r="10" spans="1:21" ht="13.5" customHeight="1" x14ac:dyDescent="0.25">
      <c r="A10" s="58">
        <v>2</v>
      </c>
      <c r="B10" s="58" t="s">
        <v>55</v>
      </c>
      <c r="C10" s="58" t="s">
        <v>60</v>
      </c>
      <c r="D10" s="58"/>
      <c r="E10" s="58"/>
      <c r="F10" s="58">
        <v>7</v>
      </c>
      <c r="G10" s="58"/>
      <c r="H10" s="58"/>
      <c r="I10" s="59">
        <v>1966</v>
      </c>
      <c r="J10" s="60">
        <v>739.2</v>
      </c>
      <c r="K10" s="61">
        <v>666.4</v>
      </c>
      <c r="L10" s="61">
        <v>545.20000000000005</v>
      </c>
      <c r="M10" s="62">
        <v>33</v>
      </c>
      <c r="N10" s="61">
        <f>O10+P10+Q10+R10</f>
        <v>1633655.23</v>
      </c>
      <c r="O10" s="61">
        <v>0</v>
      </c>
      <c r="P10" s="61">
        <v>0</v>
      </c>
      <c r="Q10" s="61">
        <v>0</v>
      </c>
      <c r="R10" s="61">
        <f>'виды ремонта'!I10</f>
        <v>1633655.23</v>
      </c>
      <c r="S10" s="61">
        <f>N10/K10</f>
        <v>2451.4634303721491</v>
      </c>
      <c r="T10" s="61">
        <v>2892.36</v>
      </c>
      <c r="U10" s="63" t="s">
        <v>58</v>
      </c>
    </row>
    <row r="11" spans="1:21" ht="36" customHeight="1" x14ac:dyDescent="0.25">
      <c r="A11" s="58">
        <v>3</v>
      </c>
      <c r="B11" s="58" t="s">
        <v>51</v>
      </c>
      <c r="C11" s="58" t="s">
        <v>52</v>
      </c>
      <c r="D11" s="58" t="s">
        <v>53</v>
      </c>
      <c r="E11" s="58" t="s">
        <v>59</v>
      </c>
      <c r="F11" s="58">
        <v>84</v>
      </c>
      <c r="G11" s="58"/>
      <c r="H11" s="58"/>
      <c r="I11" s="59">
        <v>1968</v>
      </c>
      <c r="J11" s="60">
        <v>389.1</v>
      </c>
      <c r="K11" s="61">
        <v>355.6</v>
      </c>
      <c r="L11" s="61">
        <v>355.6</v>
      </c>
      <c r="M11" s="62">
        <v>18</v>
      </c>
      <c r="N11" s="61">
        <f>O11+P11+Q11+R11</f>
        <v>201272.00000000003</v>
      </c>
      <c r="O11" s="61">
        <v>0</v>
      </c>
      <c r="P11" s="61">
        <v>0</v>
      </c>
      <c r="Q11" s="61">
        <v>0</v>
      </c>
      <c r="R11" s="61">
        <f>'виды ремонта'!I11</f>
        <v>201272.00000000003</v>
      </c>
      <c r="S11" s="61">
        <f t="shared" ref="S11:S13" si="0">N11/K11</f>
        <v>566.00674915635545</v>
      </c>
      <c r="T11" s="61">
        <f>4561*72.4/K11</f>
        <v>928.61754780652416</v>
      </c>
      <c r="U11" s="63" t="s">
        <v>58</v>
      </c>
    </row>
    <row r="12" spans="1:21" ht="36" customHeight="1" x14ac:dyDescent="0.25">
      <c r="A12" s="58">
        <v>4</v>
      </c>
      <c r="B12" s="58" t="s">
        <v>51</v>
      </c>
      <c r="C12" s="58" t="s">
        <v>52</v>
      </c>
      <c r="D12" s="58" t="s">
        <v>53</v>
      </c>
      <c r="E12" s="58" t="s">
        <v>65</v>
      </c>
      <c r="F12" s="58">
        <v>77</v>
      </c>
      <c r="G12" s="58"/>
      <c r="H12" s="58" t="s">
        <v>66</v>
      </c>
      <c r="I12" s="59">
        <v>2003</v>
      </c>
      <c r="J12" s="60">
        <v>1530.31</v>
      </c>
      <c r="K12" s="61">
        <v>1007.61</v>
      </c>
      <c r="L12" s="61">
        <v>1007.61</v>
      </c>
      <c r="M12" s="62">
        <v>42</v>
      </c>
      <c r="N12" s="61">
        <f>O12+P12+Q12+R12</f>
        <v>299962</v>
      </c>
      <c r="O12" s="61">
        <v>0</v>
      </c>
      <c r="P12" s="61">
        <v>0</v>
      </c>
      <c r="Q12" s="61">
        <v>0</v>
      </c>
      <c r="R12" s="61">
        <f>'виды ремонта'!I12</f>
        <v>299962</v>
      </c>
      <c r="S12" s="61">
        <f t="shared" si="0"/>
        <v>297.6965294111809</v>
      </c>
      <c r="T12" s="61">
        <f>4561*107.9/K12</f>
        <v>488.41506138287633</v>
      </c>
      <c r="U12" s="63" t="s">
        <v>58</v>
      </c>
    </row>
    <row r="13" spans="1:21" ht="36" customHeight="1" x14ac:dyDescent="0.25">
      <c r="A13" s="58">
        <v>5</v>
      </c>
      <c r="B13" s="58" t="s">
        <v>51</v>
      </c>
      <c r="C13" s="58" t="s">
        <v>52</v>
      </c>
      <c r="D13" s="58" t="s">
        <v>53</v>
      </c>
      <c r="E13" s="58" t="s">
        <v>67</v>
      </c>
      <c r="F13" s="58">
        <v>33</v>
      </c>
      <c r="G13" s="58"/>
      <c r="H13" s="58"/>
      <c r="I13" s="59">
        <v>1962</v>
      </c>
      <c r="J13" s="60">
        <v>686.7</v>
      </c>
      <c r="K13" s="61">
        <v>638.5</v>
      </c>
      <c r="L13" s="61">
        <v>638.5</v>
      </c>
      <c r="M13" s="62">
        <v>16</v>
      </c>
      <c r="N13" s="61">
        <f t="shared" ref="N13" si="1">O13+P13+Q13+R13</f>
        <v>6159653.1299999999</v>
      </c>
      <c r="O13" s="61">
        <v>0</v>
      </c>
      <c r="P13" s="61">
        <v>0</v>
      </c>
      <c r="Q13" s="61">
        <v>0</v>
      </c>
      <c r="R13" s="61">
        <f>'виды ремонта'!I13</f>
        <v>6159653.1299999999</v>
      </c>
      <c r="S13" s="61">
        <f t="shared" si="0"/>
        <v>9647.0683320281914</v>
      </c>
      <c r="T13" s="61">
        <v>12260.35</v>
      </c>
      <c r="U13" s="63" t="s">
        <v>58</v>
      </c>
    </row>
    <row r="14" spans="1:21" ht="20.25" customHeight="1" x14ac:dyDescent="0.25">
      <c r="A14" s="58">
        <v>6</v>
      </c>
      <c r="B14" s="64" t="s">
        <v>55</v>
      </c>
      <c r="C14" s="64" t="s">
        <v>56</v>
      </c>
      <c r="D14" s="65" t="s">
        <v>53</v>
      </c>
      <c r="E14" s="64" t="s">
        <v>57</v>
      </c>
      <c r="F14" s="64">
        <v>66</v>
      </c>
      <c r="G14" s="66"/>
      <c r="H14" s="66"/>
      <c r="I14" s="67">
        <v>1980</v>
      </c>
      <c r="J14" s="61">
        <v>1221.2</v>
      </c>
      <c r="K14" s="61">
        <v>761</v>
      </c>
      <c r="L14" s="61">
        <v>657.6</v>
      </c>
      <c r="M14" s="62">
        <v>31</v>
      </c>
      <c r="N14" s="61">
        <f>O14+P14+Q14+R14</f>
        <v>299684</v>
      </c>
      <c r="O14" s="61">
        <v>0</v>
      </c>
      <c r="P14" s="61">
        <v>0</v>
      </c>
      <c r="Q14" s="61">
        <v>0</v>
      </c>
      <c r="R14" s="61">
        <f>'виды ремонта'!I14</f>
        <v>299684</v>
      </c>
      <c r="S14" s="61">
        <f>N14/K14</f>
        <v>393.8028909329829</v>
      </c>
      <c r="T14" s="61">
        <f>4561*107.8/K14</f>
        <v>646.09172141918532</v>
      </c>
      <c r="U14" s="63" t="s">
        <v>58</v>
      </c>
    </row>
    <row r="15" spans="1:21" ht="13.5" customHeight="1" x14ac:dyDescent="0.25">
      <c r="A15" s="85" t="s">
        <v>64</v>
      </c>
      <c r="B15" s="86"/>
      <c r="C15" s="86"/>
      <c r="D15" s="86"/>
      <c r="E15" s="86"/>
      <c r="F15" s="86"/>
      <c r="G15" s="86"/>
      <c r="H15" s="87"/>
      <c r="I15" s="68" t="s">
        <v>0</v>
      </c>
      <c r="J15" s="69">
        <f>SUM(J9:J14)</f>
        <v>6195.3099999999995</v>
      </c>
      <c r="K15" s="69">
        <f>SUM(K9:K14)</f>
        <v>4935.91</v>
      </c>
      <c r="L15" s="69">
        <f>SUM(L9:L14)</f>
        <v>4546.1100000000006</v>
      </c>
      <c r="M15" s="70">
        <f>SUM(M9:M14)</f>
        <v>199</v>
      </c>
      <c r="N15" s="69">
        <f>SUM(N9:N14)</f>
        <v>12238085.469999999</v>
      </c>
      <c r="O15" s="69">
        <f>SUM(O9:O13)</f>
        <v>0</v>
      </c>
      <c r="P15" s="69">
        <f>SUM(P9:P13)</f>
        <v>0</v>
      </c>
      <c r="Q15" s="69">
        <f>SUM(Q9:Q13)</f>
        <v>0</v>
      </c>
      <c r="R15" s="69">
        <f>SUM(R9:R14)</f>
        <v>12238085.469999999</v>
      </c>
      <c r="S15" s="69">
        <f>N15/K15</f>
        <v>2479.3980177920585</v>
      </c>
      <c r="T15" s="69">
        <f>AVERAGE(T9:T14)</f>
        <v>3417.307388434765</v>
      </c>
      <c r="U15" s="71" t="s">
        <v>0</v>
      </c>
    </row>
    <row r="16" spans="1:21" x14ac:dyDescent="0.25">
      <c r="A16" s="4">
        <v>2024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34"/>
    </row>
    <row r="17" spans="1:21" x14ac:dyDescent="0.25">
      <c r="A17" s="58">
        <v>1</v>
      </c>
      <c r="B17" s="58" t="s">
        <v>51</v>
      </c>
      <c r="C17" s="58" t="s">
        <v>52</v>
      </c>
      <c r="D17" s="58" t="s">
        <v>70</v>
      </c>
      <c r="E17" s="58" t="s">
        <v>71</v>
      </c>
      <c r="F17" s="58">
        <v>4</v>
      </c>
      <c r="G17" s="68"/>
      <c r="H17" s="68"/>
      <c r="I17" s="58">
        <v>1952</v>
      </c>
      <c r="J17" s="61">
        <v>428.1</v>
      </c>
      <c r="K17" s="61">
        <v>382.5</v>
      </c>
      <c r="L17" s="61">
        <v>287.10000000000002</v>
      </c>
      <c r="M17" s="62">
        <v>23</v>
      </c>
      <c r="N17" s="61">
        <f>O17+P17+Q17+R17</f>
        <v>4915944</v>
      </c>
      <c r="O17" s="61">
        <v>0</v>
      </c>
      <c r="P17" s="61">
        <v>0</v>
      </c>
      <c r="Q17" s="61">
        <v>0</v>
      </c>
      <c r="R17" s="61">
        <f>'виды ремонта'!I17</f>
        <v>4915944</v>
      </c>
      <c r="S17" s="61">
        <f>N17/K17</f>
        <v>12852.141176470588</v>
      </c>
      <c r="T17" s="61">
        <v>13158.28</v>
      </c>
      <c r="U17" s="63" t="s">
        <v>72</v>
      </c>
    </row>
    <row r="18" spans="1:21" ht="43.5" customHeight="1" x14ac:dyDescent="0.25">
      <c r="A18" s="58">
        <v>2</v>
      </c>
      <c r="B18" s="64" t="s">
        <v>55</v>
      </c>
      <c r="C18" s="59" t="s">
        <v>75</v>
      </c>
      <c r="D18" s="58"/>
      <c r="E18" s="58"/>
      <c r="F18" s="58">
        <v>4</v>
      </c>
      <c r="G18" s="68"/>
      <c r="H18" s="68"/>
      <c r="I18" s="58">
        <v>1980</v>
      </c>
      <c r="J18" s="61">
        <v>923.6</v>
      </c>
      <c r="K18" s="61">
        <v>839</v>
      </c>
      <c r="L18" s="61">
        <v>750.3</v>
      </c>
      <c r="M18" s="62">
        <v>27</v>
      </c>
      <c r="N18" s="61">
        <f>O18+P18+Q18+R18</f>
        <v>10869405.6</v>
      </c>
      <c r="O18" s="61">
        <v>0</v>
      </c>
      <c r="P18" s="61">
        <v>0</v>
      </c>
      <c r="Q18" s="61">
        <v>0</v>
      </c>
      <c r="R18" s="61">
        <f>'виды ремонта'!I18</f>
        <v>10869405.6</v>
      </c>
      <c r="S18" s="61">
        <f>N18/K18</f>
        <v>12955.191418355183</v>
      </c>
      <c r="T18" s="61">
        <v>13677.68</v>
      </c>
      <c r="U18" s="63" t="s">
        <v>72</v>
      </c>
    </row>
    <row r="19" spans="1:21" x14ac:dyDescent="0.25">
      <c r="A19" s="85" t="s">
        <v>64</v>
      </c>
      <c r="B19" s="86"/>
      <c r="C19" s="86"/>
      <c r="D19" s="86"/>
      <c r="E19" s="86"/>
      <c r="F19" s="86"/>
      <c r="G19" s="86"/>
      <c r="H19" s="87"/>
      <c r="I19" s="68" t="s">
        <v>0</v>
      </c>
      <c r="J19" s="69">
        <f t="shared" ref="J19:R19" si="2">SUM(J17:J18)</f>
        <v>1351.7</v>
      </c>
      <c r="K19" s="69">
        <f t="shared" si="2"/>
        <v>1221.5</v>
      </c>
      <c r="L19" s="69">
        <f t="shared" si="2"/>
        <v>1037.4000000000001</v>
      </c>
      <c r="M19" s="70">
        <f t="shared" si="2"/>
        <v>50</v>
      </c>
      <c r="N19" s="69">
        <f t="shared" si="2"/>
        <v>15785349.6</v>
      </c>
      <c r="O19" s="69">
        <f t="shared" si="2"/>
        <v>0</v>
      </c>
      <c r="P19" s="69">
        <f t="shared" si="2"/>
        <v>0</v>
      </c>
      <c r="Q19" s="69">
        <f t="shared" si="2"/>
        <v>0</v>
      </c>
      <c r="R19" s="69">
        <f t="shared" si="2"/>
        <v>15785349.6</v>
      </c>
      <c r="S19" s="69">
        <f>N19/K19</f>
        <v>12922.922308636922</v>
      </c>
      <c r="T19" s="69">
        <f>AVERAGE(T17:T18)</f>
        <v>13417.98</v>
      </c>
      <c r="U19" s="71" t="s">
        <v>0</v>
      </c>
    </row>
    <row r="20" spans="1:21" x14ac:dyDescent="0.25">
      <c r="A20" s="35">
        <v>2025</v>
      </c>
      <c r="B20" s="2"/>
      <c r="C20" s="2"/>
      <c r="D20" s="2"/>
      <c r="E20" s="2"/>
      <c r="F20" s="2"/>
      <c r="G20" s="2"/>
      <c r="H20" s="2"/>
      <c r="I20" s="2"/>
      <c r="J20" s="39"/>
      <c r="K20" s="39"/>
      <c r="L20" s="39"/>
      <c r="M20" s="40"/>
      <c r="N20" s="39"/>
      <c r="O20" s="39"/>
      <c r="P20" s="39"/>
      <c r="Q20" s="39"/>
      <c r="R20" s="39"/>
      <c r="S20" s="39"/>
      <c r="T20" s="39"/>
      <c r="U20" s="36"/>
    </row>
    <row r="21" spans="1:21" x14ac:dyDescent="0.25">
      <c r="A21" s="58">
        <v>1</v>
      </c>
      <c r="B21" s="58" t="s">
        <v>51</v>
      </c>
      <c r="C21" s="58" t="s">
        <v>52</v>
      </c>
      <c r="D21" s="58" t="s">
        <v>69</v>
      </c>
      <c r="E21" s="58" t="s">
        <v>68</v>
      </c>
      <c r="F21" s="58">
        <v>4</v>
      </c>
      <c r="G21" s="58"/>
      <c r="H21" s="58"/>
      <c r="I21" s="59">
        <v>1969</v>
      </c>
      <c r="J21" s="60">
        <v>975.14</v>
      </c>
      <c r="K21" s="61">
        <v>890.54</v>
      </c>
      <c r="L21" s="61">
        <v>844.14</v>
      </c>
      <c r="M21" s="62">
        <v>41</v>
      </c>
      <c r="N21" s="61">
        <f>O21+P21+Q21+R21</f>
        <v>10676136</v>
      </c>
      <c r="O21" s="61">
        <v>0</v>
      </c>
      <c r="P21" s="61">
        <v>0</v>
      </c>
      <c r="Q21" s="61">
        <v>0</v>
      </c>
      <c r="R21" s="61">
        <f>'виды ремонта'!I21</f>
        <v>10676136</v>
      </c>
      <c r="S21" s="61">
        <f>N21/K21</f>
        <v>11988.384575650729</v>
      </c>
      <c r="T21" s="61">
        <v>12609.95</v>
      </c>
      <c r="U21" s="63" t="s">
        <v>73</v>
      </c>
    </row>
    <row r="22" spans="1:21" x14ac:dyDescent="0.25">
      <c r="A22" s="85" t="s">
        <v>64</v>
      </c>
      <c r="B22" s="86"/>
      <c r="C22" s="86"/>
      <c r="D22" s="86"/>
      <c r="E22" s="86"/>
      <c r="F22" s="86"/>
      <c r="G22" s="86"/>
      <c r="H22" s="87"/>
      <c r="I22" s="72"/>
      <c r="J22" s="69">
        <f t="shared" ref="J22:R22" si="3">SUM(J21:J21)</f>
        <v>975.14</v>
      </c>
      <c r="K22" s="69">
        <f t="shared" si="3"/>
        <v>890.54</v>
      </c>
      <c r="L22" s="69">
        <f t="shared" si="3"/>
        <v>844.14</v>
      </c>
      <c r="M22" s="70">
        <f t="shared" si="3"/>
        <v>41</v>
      </c>
      <c r="N22" s="69">
        <f t="shared" si="3"/>
        <v>10676136</v>
      </c>
      <c r="O22" s="69">
        <f t="shared" si="3"/>
        <v>0</v>
      </c>
      <c r="P22" s="69">
        <f t="shared" si="3"/>
        <v>0</v>
      </c>
      <c r="Q22" s="69">
        <f t="shared" si="3"/>
        <v>0</v>
      </c>
      <c r="R22" s="69">
        <f t="shared" si="3"/>
        <v>10676136</v>
      </c>
      <c r="S22" s="69">
        <f>N22/K22</f>
        <v>11988.384575650729</v>
      </c>
      <c r="T22" s="69">
        <f>AVERAGE(T21:T21)</f>
        <v>12609.95</v>
      </c>
      <c r="U22" s="71" t="s">
        <v>0</v>
      </c>
    </row>
    <row r="23" spans="1:21" x14ac:dyDescent="0.25">
      <c r="A23" s="88" t="s">
        <v>45</v>
      </c>
      <c r="B23" s="88"/>
      <c r="C23" s="88"/>
      <c r="D23" s="88"/>
      <c r="E23" s="88"/>
      <c r="F23" s="88"/>
      <c r="G23" s="88"/>
      <c r="H23" s="88"/>
      <c r="I23" s="88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</row>
  </sheetData>
  <mergeCells count="27">
    <mergeCell ref="A19:H19"/>
    <mergeCell ref="A15:H15"/>
    <mergeCell ref="I3:I6"/>
    <mergeCell ref="A22:H22"/>
    <mergeCell ref="A23:I23"/>
    <mergeCell ref="C4:C6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N3:R3"/>
    <mergeCell ref="N4:N5"/>
    <mergeCell ref="B3:H3"/>
    <mergeCell ref="H4:H6"/>
    <mergeCell ref="G4:G6"/>
    <mergeCell ref="M3:M5"/>
    <mergeCell ref="K4:K5"/>
    <mergeCell ref="L4:L5"/>
    <mergeCell ref="F4:F6"/>
    <mergeCell ref="E4:E6"/>
    <mergeCell ref="D4:D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2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F24"/>
  <sheetViews>
    <sheetView tabSelected="1" view="pageBreakPreview" topLeftCell="A4" zoomScale="82" zoomScaleNormal="100" zoomScaleSheetLayoutView="82" workbookViewId="0">
      <pane xSplit="8" ySplit="5" topLeftCell="I9" activePane="bottomRight" state="frozen"/>
      <selection activeCell="A4" sqref="A4"/>
      <selection pane="topRight" activeCell="I4" sqref="I4"/>
      <selection pane="bottomLeft" activeCell="A9" sqref="A9"/>
      <selection pane="bottomRight" activeCell="I10" sqref="I10"/>
    </sheetView>
  </sheetViews>
  <sheetFormatPr defaultRowHeight="17.25" x14ac:dyDescent="0.3"/>
  <cols>
    <col min="1" max="1" width="5.7109375" style="6" customWidth="1"/>
    <col min="2" max="2" width="9.5703125" style="7" customWidth="1"/>
    <col min="3" max="3" width="16.5703125" style="6" customWidth="1"/>
    <col min="4" max="4" width="10.42578125" style="6" customWidth="1"/>
    <col min="5" max="5" width="20.28515625" style="6" customWidth="1"/>
    <col min="6" max="6" width="4" style="6" customWidth="1"/>
    <col min="7" max="7" width="3" style="6" customWidth="1"/>
    <col min="8" max="8" width="3.28515625" style="6" customWidth="1"/>
    <col min="9" max="9" width="15.28515625" style="6" customWidth="1"/>
    <col min="10" max="10" width="5.85546875" style="6" customWidth="1"/>
    <col min="11" max="12" width="6.140625" style="6" customWidth="1"/>
    <col min="13" max="13" width="14.140625" style="6" customWidth="1"/>
    <col min="14" max="14" width="5.42578125" style="6" customWidth="1"/>
    <col min="15" max="15" width="7.5703125" style="6" customWidth="1"/>
    <col min="16" max="16" width="5.140625" style="6" customWidth="1"/>
    <col min="17" max="17" width="5.5703125" style="6" customWidth="1"/>
    <col min="18" max="18" width="10.7109375" style="6" customWidth="1"/>
    <col min="19" max="19" width="15.7109375" style="6" customWidth="1"/>
    <col min="20" max="20" width="5.5703125" style="6" customWidth="1"/>
    <col min="21" max="21" width="5.7109375" style="6" customWidth="1"/>
    <col min="22" max="22" width="8" style="6" customWidth="1"/>
    <col min="23" max="23" width="14.85546875" style="6" customWidth="1"/>
    <col min="24" max="24" width="9" style="6" customWidth="1"/>
    <col min="25" max="25" width="17" style="6" customWidth="1"/>
    <col min="26" max="26" width="7" style="6" customWidth="1"/>
    <col min="27" max="27" width="5.7109375" style="6" customWidth="1"/>
    <col min="28" max="28" width="5.42578125" style="6" customWidth="1"/>
    <col min="29" max="29" width="13.85546875" style="6" customWidth="1"/>
    <col min="30" max="30" width="16.5703125" style="6" hidden="1" customWidth="1"/>
    <col min="31" max="31" width="15.42578125" style="6" hidden="1" customWidth="1"/>
    <col min="32" max="32" width="11.140625" style="6" hidden="1" customWidth="1"/>
    <col min="33" max="16384" width="9.140625" style="6"/>
  </cols>
  <sheetData>
    <row r="1" spans="1:32" ht="70.5" customHeight="1" x14ac:dyDescent="0.3">
      <c r="X1" s="76" t="s">
        <v>86</v>
      </c>
      <c r="Y1" s="76"/>
      <c r="Z1" s="76"/>
      <c r="AA1" s="76"/>
      <c r="AB1" s="76"/>
      <c r="AC1" s="76"/>
      <c r="AD1" s="8"/>
      <c r="AE1" s="106"/>
      <c r="AF1" s="106"/>
    </row>
    <row r="2" spans="1:32" ht="83.25" customHeight="1" x14ac:dyDescent="0.3">
      <c r="A2" s="108" t="s">
        <v>41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</row>
    <row r="3" spans="1:32" ht="53.25" customHeight="1" x14ac:dyDescent="0.3">
      <c r="A3" s="99" t="s">
        <v>23</v>
      </c>
      <c r="B3" s="93" t="s">
        <v>44</v>
      </c>
      <c r="C3" s="93"/>
      <c r="D3" s="93"/>
      <c r="E3" s="93"/>
      <c r="F3" s="93"/>
      <c r="G3" s="93"/>
      <c r="H3" s="93"/>
      <c r="I3" s="99" t="s">
        <v>22</v>
      </c>
      <c r="J3" s="102" t="s">
        <v>35</v>
      </c>
      <c r="K3" s="102"/>
      <c r="L3" s="102"/>
      <c r="M3" s="102"/>
      <c r="N3" s="102"/>
      <c r="O3" s="102"/>
      <c r="P3" s="110" t="s">
        <v>80</v>
      </c>
      <c r="Q3" s="110"/>
      <c r="R3" s="97" t="s">
        <v>36</v>
      </c>
      <c r="S3" s="97"/>
      <c r="T3" s="93" t="s">
        <v>81</v>
      </c>
      <c r="U3" s="93"/>
      <c r="V3" s="93"/>
      <c r="W3" s="93"/>
      <c r="X3" s="97" t="s">
        <v>38</v>
      </c>
      <c r="Y3" s="97"/>
      <c r="Z3" s="94" t="s">
        <v>82</v>
      </c>
      <c r="AA3" s="97" t="s">
        <v>39</v>
      </c>
      <c r="AB3" s="97"/>
      <c r="AC3" s="94" t="s">
        <v>83</v>
      </c>
      <c r="AD3" s="97" t="s">
        <v>84</v>
      </c>
      <c r="AE3" s="97" t="s">
        <v>85</v>
      </c>
      <c r="AF3" s="97" t="s">
        <v>47</v>
      </c>
    </row>
    <row r="4" spans="1:32" ht="33.75" customHeight="1" x14ac:dyDescent="0.3">
      <c r="A4" s="100"/>
      <c r="B4" s="103" t="s">
        <v>26</v>
      </c>
      <c r="C4" s="103" t="s">
        <v>43</v>
      </c>
      <c r="D4" s="103" t="s">
        <v>40</v>
      </c>
      <c r="E4" s="103" t="s">
        <v>27</v>
      </c>
      <c r="F4" s="103" t="s">
        <v>28</v>
      </c>
      <c r="G4" s="103" t="s">
        <v>29</v>
      </c>
      <c r="H4" s="103" t="s">
        <v>30</v>
      </c>
      <c r="I4" s="100"/>
      <c r="J4" s="109" t="s">
        <v>77</v>
      </c>
      <c r="K4" s="109"/>
      <c r="L4" s="110" t="s">
        <v>79</v>
      </c>
      <c r="M4" s="110" t="s">
        <v>32</v>
      </c>
      <c r="N4" s="110" t="s">
        <v>34</v>
      </c>
      <c r="O4" s="110" t="s">
        <v>33</v>
      </c>
      <c r="P4" s="110"/>
      <c r="Q4" s="110"/>
      <c r="R4" s="97"/>
      <c r="S4" s="97"/>
      <c r="T4" s="89" t="s">
        <v>37</v>
      </c>
      <c r="U4" s="90"/>
      <c r="V4" s="89" t="s">
        <v>46</v>
      </c>
      <c r="W4" s="90"/>
      <c r="X4" s="97"/>
      <c r="Y4" s="97"/>
      <c r="Z4" s="95"/>
      <c r="AA4" s="97"/>
      <c r="AB4" s="97"/>
      <c r="AC4" s="95"/>
      <c r="AD4" s="97"/>
      <c r="AE4" s="97"/>
      <c r="AF4" s="97"/>
    </row>
    <row r="5" spans="1:32" ht="162.75" customHeight="1" x14ac:dyDescent="0.3">
      <c r="A5" s="100"/>
      <c r="B5" s="104"/>
      <c r="C5" s="104"/>
      <c r="D5" s="104"/>
      <c r="E5" s="104"/>
      <c r="F5" s="104"/>
      <c r="G5" s="104"/>
      <c r="H5" s="104"/>
      <c r="I5" s="100"/>
      <c r="J5" s="53" t="s">
        <v>78</v>
      </c>
      <c r="K5" s="53" t="s">
        <v>31</v>
      </c>
      <c r="L5" s="110"/>
      <c r="M5" s="110"/>
      <c r="N5" s="110"/>
      <c r="O5" s="110"/>
      <c r="P5" s="110"/>
      <c r="Q5" s="110"/>
      <c r="R5" s="97"/>
      <c r="S5" s="97"/>
      <c r="T5" s="91"/>
      <c r="U5" s="92"/>
      <c r="V5" s="91"/>
      <c r="W5" s="92"/>
      <c r="X5" s="97"/>
      <c r="Y5" s="97"/>
      <c r="Z5" s="96"/>
      <c r="AA5" s="97"/>
      <c r="AB5" s="97"/>
      <c r="AC5" s="96"/>
      <c r="AD5" s="97"/>
      <c r="AE5" s="97"/>
      <c r="AF5" s="97"/>
    </row>
    <row r="6" spans="1:32" ht="25.5" customHeight="1" x14ac:dyDescent="0.3">
      <c r="A6" s="101"/>
      <c r="B6" s="105"/>
      <c r="C6" s="105"/>
      <c r="D6" s="105"/>
      <c r="E6" s="105"/>
      <c r="F6" s="105"/>
      <c r="G6" s="105"/>
      <c r="H6" s="105"/>
      <c r="I6" s="52" t="s">
        <v>2</v>
      </c>
      <c r="J6" s="52" t="s">
        <v>2</v>
      </c>
      <c r="K6" s="52" t="s">
        <v>2</v>
      </c>
      <c r="L6" s="52" t="s">
        <v>2</v>
      </c>
      <c r="M6" s="52" t="s">
        <v>2</v>
      </c>
      <c r="N6" s="52" t="s">
        <v>2</v>
      </c>
      <c r="O6" s="52" t="s">
        <v>2</v>
      </c>
      <c r="P6" s="52" t="s">
        <v>21</v>
      </c>
      <c r="Q6" s="52" t="s">
        <v>2</v>
      </c>
      <c r="R6" s="52" t="s">
        <v>20</v>
      </c>
      <c r="S6" s="52" t="s">
        <v>2</v>
      </c>
      <c r="T6" s="52" t="s">
        <v>20</v>
      </c>
      <c r="U6" s="52" t="s">
        <v>2</v>
      </c>
      <c r="V6" s="52" t="s">
        <v>20</v>
      </c>
      <c r="W6" s="52" t="s">
        <v>2</v>
      </c>
      <c r="X6" s="52" t="s">
        <v>20</v>
      </c>
      <c r="Y6" s="52" t="s">
        <v>2</v>
      </c>
      <c r="Z6" s="52" t="s">
        <v>2</v>
      </c>
      <c r="AA6" s="52" t="s">
        <v>19</v>
      </c>
      <c r="AB6" s="52" t="s">
        <v>2</v>
      </c>
      <c r="AC6" s="52" t="s">
        <v>2</v>
      </c>
      <c r="AD6" s="52" t="s">
        <v>2</v>
      </c>
      <c r="AE6" s="52" t="s">
        <v>2</v>
      </c>
      <c r="AF6" s="49" t="s">
        <v>2</v>
      </c>
    </row>
    <row r="7" spans="1:32" x14ac:dyDescent="0.3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9">
        <v>13</v>
      </c>
      <c r="N7" s="9">
        <v>14</v>
      </c>
      <c r="O7" s="9">
        <v>15</v>
      </c>
      <c r="P7" s="9">
        <v>16</v>
      </c>
      <c r="Q7" s="9">
        <v>17</v>
      </c>
      <c r="R7" s="9">
        <v>18</v>
      </c>
      <c r="S7" s="9">
        <v>19</v>
      </c>
      <c r="T7" s="9">
        <v>20</v>
      </c>
      <c r="U7" s="9">
        <v>21</v>
      </c>
      <c r="V7" s="9">
        <v>22</v>
      </c>
      <c r="W7" s="9">
        <v>23</v>
      </c>
      <c r="X7" s="9">
        <v>24</v>
      </c>
      <c r="Y7" s="9">
        <v>25</v>
      </c>
      <c r="Z7" s="9">
        <v>26</v>
      </c>
      <c r="AA7" s="9">
        <v>27</v>
      </c>
      <c r="AB7" s="9">
        <v>28</v>
      </c>
      <c r="AC7" s="9">
        <v>29</v>
      </c>
      <c r="AD7" s="9">
        <v>30</v>
      </c>
      <c r="AE7" s="9">
        <v>31</v>
      </c>
      <c r="AF7" s="9">
        <v>44</v>
      </c>
    </row>
    <row r="8" spans="1:32" x14ac:dyDescent="0.3">
      <c r="A8" s="10">
        <f>'перечень МКД'!A8</f>
        <v>2023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2"/>
    </row>
    <row r="9" spans="1:32" x14ac:dyDescent="0.3">
      <c r="A9" s="42">
        <f>'перечень МКД'!A9</f>
        <v>1</v>
      </c>
      <c r="B9" s="13" t="str">
        <f>'перечень МКД'!B9</f>
        <v>село</v>
      </c>
      <c r="C9" s="13" t="str">
        <f>'перечень МКД'!C9</f>
        <v>Новослободск</v>
      </c>
      <c r="D9" s="13"/>
      <c r="E9" s="13"/>
      <c r="F9" s="14">
        <f>'перечень МКД'!F9</f>
        <v>17</v>
      </c>
      <c r="G9" s="15"/>
      <c r="H9" s="15"/>
      <c r="I9" s="18">
        <f>J9+K9+L9+M9+N9+O9+Q9+S9+U9+W9+Y9+Z9+AC9+AB9+AD9+AE9+AF9</f>
        <v>3643859.11</v>
      </c>
      <c r="J9" s="16"/>
      <c r="K9" s="16"/>
      <c r="L9" s="16"/>
      <c r="M9" s="16"/>
      <c r="N9" s="16"/>
      <c r="O9" s="16"/>
      <c r="P9" s="17"/>
      <c r="Q9" s="16"/>
      <c r="R9" s="18"/>
      <c r="S9" s="1"/>
      <c r="T9" s="16"/>
      <c r="U9" s="16"/>
      <c r="V9" s="16">
        <v>117.4</v>
      </c>
      <c r="W9" s="16">
        <f>117.4*2780</f>
        <v>326372</v>
      </c>
      <c r="X9" s="18">
        <v>537.6</v>
      </c>
      <c r="Y9" s="18">
        <f>X9*5925</f>
        <v>3185280</v>
      </c>
      <c r="Z9" s="18"/>
      <c r="AA9" s="19"/>
      <c r="AB9" s="19"/>
      <c r="AC9" s="18">
        <v>132207.10999999999</v>
      </c>
      <c r="AD9" s="18"/>
      <c r="AE9" s="18"/>
      <c r="AF9" s="19"/>
    </row>
    <row r="10" spans="1:32" x14ac:dyDescent="0.3">
      <c r="A10" s="42">
        <f>'перечень МКД'!A10</f>
        <v>2</v>
      </c>
      <c r="B10" s="13" t="str">
        <f>'перечень МКД'!B10</f>
        <v>село</v>
      </c>
      <c r="C10" s="13" t="str">
        <f>'перечень МКД'!C10</f>
        <v>Новослободск</v>
      </c>
      <c r="D10" s="13"/>
      <c r="E10" s="13"/>
      <c r="F10" s="14">
        <f>'перечень МКД'!F10</f>
        <v>7</v>
      </c>
      <c r="G10" s="15"/>
      <c r="H10" s="15"/>
      <c r="I10" s="18">
        <f t="shared" ref="I10:I14" si="0">J10+K10+L10+M10+N10+O10+Q10+S10+U10+W10+Y10+Z10+AC10+AB10+AD10+AE10+AF10</f>
        <v>1633655.23</v>
      </c>
      <c r="J10" s="16"/>
      <c r="K10" s="16"/>
      <c r="L10" s="16"/>
      <c r="M10" s="16">
        <f>666.4*2300</f>
        <v>1532720</v>
      </c>
      <c r="N10" s="16"/>
      <c r="O10" s="16"/>
      <c r="P10" s="17"/>
      <c r="Q10" s="16"/>
      <c r="R10" s="18"/>
      <c r="S10" s="1"/>
      <c r="T10" s="16"/>
      <c r="U10" s="16"/>
      <c r="V10" s="16"/>
      <c r="W10" s="16"/>
      <c r="X10" s="18"/>
      <c r="Y10" s="18"/>
      <c r="Z10" s="18"/>
      <c r="AA10" s="19"/>
      <c r="AB10" s="19"/>
      <c r="AC10" s="18">
        <v>100935.23</v>
      </c>
      <c r="AD10" s="18"/>
      <c r="AE10" s="18"/>
      <c r="AF10" s="19"/>
    </row>
    <row r="11" spans="1:32" x14ac:dyDescent="0.3">
      <c r="A11" s="42">
        <f>'перечень МКД'!A11</f>
        <v>3</v>
      </c>
      <c r="B11" s="13" t="str">
        <f>'перечень МКД'!B11</f>
        <v>поселок</v>
      </c>
      <c r="C11" s="13" t="str">
        <f>'перечень МКД'!C11</f>
        <v>Думиничи</v>
      </c>
      <c r="D11" s="13" t="str">
        <f>'перечень МКД'!D11</f>
        <v>улица</v>
      </c>
      <c r="E11" s="13" t="str">
        <f>'перечень МКД'!E11</f>
        <v>Ленина</v>
      </c>
      <c r="F11" s="14">
        <f>'перечень МКД'!F11</f>
        <v>84</v>
      </c>
      <c r="G11" s="15"/>
      <c r="H11" s="15"/>
      <c r="I11" s="18">
        <f t="shared" si="0"/>
        <v>201272.00000000003</v>
      </c>
      <c r="J11" s="16"/>
      <c r="K11" s="16"/>
      <c r="L11" s="16"/>
      <c r="M11" s="16"/>
      <c r="N11" s="16"/>
      <c r="O11" s="16"/>
      <c r="P11" s="17"/>
      <c r="Q11" s="16"/>
      <c r="R11" s="18"/>
      <c r="S11" s="18"/>
      <c r="T11" s="16"/>
      <c r="U11" s="16"/>
      <c r="V11" s="16">
        <v>72.400000000000006</v>
      </c>
      <c r="W11" s="16">
        <f>72.4*2780</f>
        <v>201272.00000000003</v>
      </c>
      <c r="X11" s="44"/>
      <c r="Y11" s="18"/>
      <c r="Z11" s="18"/>
      <c r="AA11" s="19"/>
      <c r="AB11" s="19"/>
      <c r="AC11" s="19"/>
      <c r="AD11" s="18"/>
      <c r="AE11" s="19"/>
      <c r="AF11" s="19"/>
    </row>
    <row r="12" spans="1:32" x14ac:dyDescent="0.3">
      <c r="A12" s="42">
        <f>'перечень МКД'!A12</f>
        <v>4</v>
      </c>
      <c r="B12" s="13" t="str">
        <f>'перечень МКД'!B12</f>
        <v>поселок</v>
      </c>
      <c r="C12" s="13" t="str">
        <f>'перечень МКД'!C12</f>
        <v>Думиничи</v>
      </c>
      <c r="D12" s="13" t="str">
        <f>'перечень МКД'!D12</f>
        <v>улица</v>
      </c>
      <c r="E12" s="13" t="str">
        <f>'перечень МКД'!E12</f>
        <v>Б.Пролетарская</v>
      </c>
      <c r="F12" s="14">
        <f>'перечень МКД'!F12</f>
        <v>77</v>
      </c>
      <c r="G12" s="14"/>
      <c r="H12" s="14" t="str">
        <f>'перечень МКД'!H12</f>
        <v>А</v>
      </c>
      <c r="I12" s="18">
        <f t="shared" si="0"/>
        <v>299962</v>
      </c>
      <c r="J12" s="16"/>
      <c r="K12" s="16"/>
      <c r="L12" s="16"/>
      <c r="M12" s="16"/>
      <c r="N12" s="16"/>
      <c r="O12" s="16"/>
      <c r="P12" s="17"/>
      <c r="Q12" s="16"/>
      <c r="R12" s="18"/>
      <c r="S12" s="18"/>
      <c r="T12" s="16"/>
      <c r="U12" s="16"/>
      <c r="V12" s="16">
        <v>107.9</v>
      </c>
      <c r="W12" s="16">
        <f>107.9*2780</f>
        <v>299962</v>
      </c>
      <c r="X12" s="44"/>
      <c r="Y12" s="18"/>
      <c r="Z12" s="18"/>
      <c r="AA12" s="19"/>
      <c r="AB12" s="19"/>
      <c r="AC12" s="19"/>
      <c r="AD12" s="18"/>
      <c r="AE12" s="19"/>
      <c r="AF12" s="19"/>
    </row>
    <row r="13" spans="1:32" x14ac:dyDescent="0.3">
      <c r="A13" s="42">
        <f>'перечень МКД'!A13</f>
        <v>5</v>
      </c>
      <c r="B13" s="13" t="str">
        <f>'перечень МКД'!B13</f>
        <v>поселок</v>
      </c>
      <c r="C13" s="13" t="str">
        <f>'перечень МКД'!C13</f>
        <v>Думиничи</v>
      </c>
      <c r="D13" s="13" t="str">
        <f>'перечень МКД'!D13</f>
        <v>улица</v>
      </c>
      <c r="E13" s="13" t="str">
        <f>'перечень МКД'!E13</f>
        <v xml:space="preserve">Пионерская </v>
      </c>
      <c r="F13" s="14">
        <f>'перечень МКД'!F13</f>
        <v>33</v>
      </c>
      <c r="G13" s="15"/>
      <c r="H13" s="15"/>
      <c r="I13" s="18">
        <f t="shared" si="0"/>
        <v>6159653.1299999999</v>
      </c>
      <c r="J13" s="16"/>
      <c r="K13" s="16"/>
      <c r="L13" s="16"/>
      <c r="M13" s="16"/>
      <c r="N13" s="16"/>
      <c r="O13" s="16"/>
      <c r="P13" s="17"/>
      <c r="Q13" s="16"/>
      <c r="R13" s="44">
        <v>573</v>
      </c>
      <c r="S13" s="18">
        <f>R13*10542</f>
        <v>6040566</v>
      </c>
      <c r="T13" s="16"/>
      <c r="U13" s="16"/>
      <c r="V13" s="16"/>
      <c r="W13" s="16"/>
      <c r="X13" s="44"/>
      <c r="Y13" s="18"/>
      <c r="Z13" s="1"/>
      <c r="AA13" s="19"/>
      <c r="AB13" s="19"/>
      <c r="AC13" s="19">
        <v>119087.13</v>
      </c>
      <c r="AD13" s="18"/>
      <c r="AE13" s="19"/>
      <c r="AF13" s="19"/>
    </row>
    <row r="14" spans="1:32" ht="26.25" customHeight="1" x14ac:dyDescent="0.3">
      <c r="A14" s="42">
        <f>'перечень МКД'!A14</f>
        <v>6</v>
      </c>
      <c r="B14" s="13" t="str">
        <f>'перечень МКД'!B14</f>
        <v>село</v>
      </c>
      <c r="C14" s="13" t="str">
        <f>'перечень МКД'!C14</f>
        <v>Брынь</v>
      </c>
      <c r="D14" s="13" t="str">
        <f>'перечень МКД'!D14</f>
        <v>улица</v>
      </c>
      <c r="E14" s="13" t="str">
        <f>'перечень МКД'!E14</f>
        <v>им.Т.П.Полянской</v>
      </c>
      <c r="F14" s="14">
        <f>'перечень МКД'!F14</f>
        <v>66</v>
      </c>
      <c r="G14" s="15"/>
      <c r="H14" s="15"/>
      <c r="I14" s="18">
        <f t="shared" si="0"/>
        <v>299684</v>
      </c>
      <c r="J14" s="16"/>
      <c r="K14" s="16"/>
      <c r="L14" s="16"/>
      <c r="M14" s="16"/>
      <c r="N14" s="16"/>
      <c r="O14" s="16"/>
      <c r="P14" s="17"/>
      <c r="Q14" s="16"/>
      <c r="R14" s="18"/>
      <c r="S14" s="18"/>
      <c r="T14" s="16"/>
      <c r="U14" s="16"/>
      <c r="V14" s="16">
        <v>107.8</v>
      </c>
      <c r="W14" s="16">
        <f>107.8*2780</f>
        <v>299684</v>
      </c>
      <c r="X14" s="18"/>
      <c r="Y14" s="18"/>
      <c r="Z14" s="18"/>
      <c r="AA14" s="19"/>
      <c r="AB14" s="19"/>
      <c r="AC14" s="19"/>
      <c r="AD14" s="18"/>
      <c r="AE14" s="19"/>
      <c r="AF14" s="19"/>
    </row>
    <row r="15" spans="1:32" x14ac:dyDescent="0.3">
      <c r="A15" s="98" t="s">
        <v>61</v>
      </c>
      <c r="B15" s="98"/>
      <c r="C15" s="98"/>
      <c r="D15" s="98"/>
      <c r="E15" s="98"/>
      <c r="F15" s="98"/>
      <c r="G15" s="98"/>
      <c r="H15" s="98"/>
      <c r="I15" s="20">
        <f>SUM(I9:I14)</f>
        <v>12238085.469999999</v>
      </c>
      <c r="J15" s="20">
        <f t="shared" ref="J15:AF15" si="1">SUM(J9:J14)</f>
        <v>0</v>
      </c>
      <c r="K15" s="20">
        <f t="shared" si="1"/>
        <v>0</v>
      </c>
      <c r="L15" s="20">
        <f t="shared" si="1"/>
        <v>0</v>
      </c>
      <c r="M15" s="20">
        <f t="shared" si="1"/>
        <v>1532720</v>
      </c>
      <c r="N15" s="20">
        <f t="shared" si="1"/>
        <v>0</v>
      </c>
      <c r="O15" s="20">
        <f t="shared" si="1"/>
        <v>0</v>
      </c>
      <c r="P15" s="20">
        <f t="shared" si="1"/>
        <v>0</v>
      </c>
      <c r="Q15" s="20">
        <f t="shared" si="1"/>
        <v>0</v>
      </c>
      <c r="R15" s="47">
        <f t="shared" si="1"/>
        <v>573</v>
      </c>
      <c r="S15" s="20">
        <f t="shared" si="1"/>
        <v>6040566</v>
      </c>
      <c r="T15" s="20">
        <f t="shared" si="1"/>
        <v>0</v>
      </c>
      <c r="U15" s="20">
        <f t="shared" si="1"/>
        <v>0</v>
      </c>
      <c r="V15" s="20">
        <f>SUM(V9:V14)</f>
        <v>405.50000000000006</v>
      </c>
      <c r="W15" s="20">
        <f>SUM(W9:W14)</f>
        <v>1127290</v>
      </c>
      <c r="X15" s="20">
        <f t="shared" si="1"/>
        <v>537.6</v>
      </c>
      <c r="Y15" s="20">
        <f t="shared" si="1"/>
        <v>3185280</v>
      </c>
      <c r="Z15" s="20">
        <f t="shared" si="1"/>
        <v>0</v>
      </c>
      <c r="AA15" s="20">
        <f t="shared" si="1"/>
        <v>0</v>
      </c>
      <c r="AB15" s="20">
        <f t="shared" si="1"/>
        <v>0</v>
      </c>
      <c r="AC15" s="20">
        <f t="shared" si="1"/>
        <v>352229.47</v>
      </c>
      <c r="AD15" s="20">
        <f t="shared" si="1"/>
        <v>0</v>
      </c>
      <c r="AE15" s="20">
        <f t="shared" si="1"/>
        <v>0</v>
      </c>
      <c r="AF15" s="20">
        <f t="shared" si="1"/>
        <v>0</v>
      </c>
    </row>
    <row r="16" spans="1:32" x14ac:dyDescent="0.3">
      <c r="A16" s="10">
        <v>2024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2"/>
    </row>
    <row r="17" spans="1:32" x14ac:dyDescent="0.3">
      <c r="A17" s="43">
        <v>1</v>
      </c>
      <c r="B17" s="45" t="str">
        <f>'перечень МКД'!B17</f>
        <v>поселок</v>
      </c>
      <c r="C17" s="45" t="str">
        <f>'перечень МКД'!C17</f>
        <v>Думиничи</v>
      </c>
      <c r="D17" s="45" t="str">
        <f>'перечень МКД'!D17</f>
        <v>проспект</v>
      </c>
      <c r="E17" s="45" t="str">
        <f>'перечень МКД'!E17</f>
        <v>Мира</v>
      </c>
      <c r="F17" s="43">
        <f>'перечень МКД'!F17</f>
        <v>4</v>
      </c>
      <c r="G17" s="48"/>
      <c r="H17" s="48"/>
      <c r="I17" s="18">
        <f>J17+K17+L17+M17+N17+O17+Q17+S17+U17+W17+Y17+Z17+AC17+AB17+AD17+AE17+AF17</f>
        <v>4915944</v>
      </c>
      <c r="J17" s="18"/>
      <c r="K17" s="18"/>
      <c r="L17" s="18"/>
      <c r="M17" s="18"/>
      <c r="N17" s="18"/>
      <c r="O17" s="18"/>
      <c r="P17" s="18"/>
      <c r="Q17" s="18"/>
      <c r="R17" s="44">
        <v>367</v>
      </c>
      <c r="S17" s="18">
        <f>R17*12632</f>
        <v>4635944</v>
      </c>
      <c r="T17" s="18"/>
      <c r="U17" s="18"/>
      <c r="V17" s="18"/>
      <c r="W17" s="18"/>
      <c r="X17" s="18"/>
      <c r="Y17" s="18"/>
      <c r="Z17" s="18"/>
      <c r="AA17" s="18"/>
      <c r="AB17" s="18"/>
      <c r="AC17" s="18">
        <v>280000</v>
      </c>
      <c r="AD17" s="18"/>
      <c r="AE17" s="18"/>
      <c r="AF17" s="18"/>
    </row>
    <row r="18" spans="1:32" ht="49.5" x14ac:dyDescent="0.3">
      <c r="A18" s="43">
        <v>2</v>
      </c>
      <c r="B18" s="45" t="str">
        <f>'перечень МКД'!B18</f>
        <v>село</v>
      </c>
      <c r="C18" s="50" t="str">
        <f>'перечень МКД'!C18</f>
        <v>Паликского Кирпичного Завода</v>
      </c>
      <c r="D18" s="45"/>
      <c r="E18" s="45"/>
      <c r="F18" s="43">
        <f>'перечень МКД'!F18</f>
        <v>4</v>
      </c>
      <c r="G18" s="48"/>
      <c r="H18" s="48"/>
      <c r="I18" s="18">
        <f t="shared" ref="I18" si="2">J18+K18+L18+M18+N18+O18+Q18+S18+U18+W18+Y18+Z18+AC18+AB18+AD18+AE18+AF18</f>
        <v>10869405.6</v>
      </c>
      <c r="J18" s="18"/>
      <c r="K18" s="18"/>
      <c r="L18" s="18"/>
      <c r="M18" s="18"/>
      <c r="N18" s="18"/>
      <c r="O18" s="18"/>
      <c r="P18" s="18"/>
      <c r="Q18" s="18"/>
      <c r="R18" s="51">
        <v>838.3</v>
      </c>
      <c r="S18" s="18">
        <f>R18*12632</f>
        <v>10589405.6</v>
      </c>
      <c r="T18" s="18"/>
      <c r="U18" s="18"/>
      <c r="V18" s="18"/>
      <c r="W18" s="18"/>
      <c r="X18" s="18"/>
      <c r="Y18" s="18"/>
      <c r="Z18" s="18"/>
      <c r="AA18" s="18"/>
      <c r="AB18" s="18"/>
      <c r="AC18" s="18">
        <v>280000</v>
      </c>
      <c r="AD18" s="18"/>
      <c r="AE18" s="18"/>
      <c r="AF18" s="18"/>
    </row>
    <row r="19" spans="1:32" x14ac:dyDescent="0.3">
      <c r="A19" s="98" t="s">
        <v>62</v>
      </c>
      <c r="B19" s="98"/>
      <c r="C19" s="98"/>
      <c r="D19" s="98"/>
      <c r="E19" s="98"/>
      <c r="F19" s="98"/>
      <c r="G19" s="98"/>
      <c r="H19" s="98"/>
      <c r="I19" s="20">
        <f t="shared" ref="I19:U19" si="3">SUM(I17:I18)</f>
        <v>15785349.6</v>
      </c>
      <c r="J19" s="20">
        <f t="shared" si="3"/>
        <v>0</v>
      </c>
      <c r="K19" s="20">
        <f t="shared" si="3"/>
        <v>0</v>
      </c>
      <c r="L19" s="20">
        <f t="shared" si="3"/>
        <v>0</v>
      </c>
      <c r="M19" s="20">
        <f t="shared" si="3"/>
        <v>0</v>
      </c>
      <c r="N19" s="20">
        <f t="shared" si="3"/>
        <v>0</v>
      </c>
      <c r="O19" s="20">
        <f t="shared" si="3"/>
        <v>0</v>
      </c>
      <c r="P19" s="20">
        <f t="shared" si="3"/>
        <v>0</v>
      </c>
      <c r="Q19" s="20">
        <f t="shared" si="3"/>
        <v>0</v>
      </c>
      <c r="R19" s="20">
        <f t="shared" si="3"/>
        <v>1205.3</v>
      </c>
      <c r="S19" s="20">
        <f t="shared" si="3"/>
        <v>15225349.6</v>
      </c>
      <c r="T19" s="20">
        <f t="shared" si="3"/>
        <v>0</v>
      </c>
      <c r="U19" s="20">
        <f t="shared" si="3"/>
        <v>0</v>
      </c>
      <c r="V19" s="20"/>
      <c r="W19" s="20"/>
      <c r="X19" s="20">
        <f t="shared" ref="X19:AF19" si="4">SUM(X17:X18)</f>
        <v>0</v>
      </c>
      <c r="Y19" s="20">
        <f t="shared" si="4"/>
        <v>0</v>
      </c>
      <c r="Z19" s="20">
        <f t="shared" si="4"/>
        <v>0</v>
      </c>
      <c r="AA19" s="20">
        <f t="shared" si="4"/>
        <v>0</v>
      </c>
      <c r="AB19" s="20">
        <f t="shared" si="4"/>
        <v>0</v>
      </c>
      <c r="AC19" s="20">
        <f t="shared" si="4"/>
        <v>560000</v>
      </c>
      <c r="AD19" s="20">
        <f t="shared" si="4"/>
        <v>0</v>
      </c>
      <c r="AE19" s="20">
        <f t="shared" si="4"/>
        <v>0</v>
      </c>
      <c r="AF19" s="20">
        <f t="shared" si="4"/>
        <v>0</v>
      </c>
    </row>
    <row r="20" spans="1:32" x14ac:dyDescent="0.3">
      <c r="A20" s="37">
        <v>2025</v>
      </c>
      <c r="B20" s="21"/>
      <c r="C20" s="21"/>
      <c r="D20" s="21"/>
      <c r="E20" s="21"/>
      <c r="F20" s="21"/>
      <c r="G20" s="21"/>
      <c r="H20" s="21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38"/>
    </row>
    <row r="21" spans="1:32" x14ac:dyDescent="0.3">
      <c r="A21" s="43">
        <v>1</v>
      </c>
      <c r="B21" s="45" t="str">
        <f>'перечень МКД'!B21</f>
        <v>поселок</v>
      </c>
      <c r="C21" s="45" t="str">
        <f>'перечень МКД'!C21</f>
        <v>Думиничи</v>
      </c>
      <c r="D21" s="45" t="str">
        <f>'перечень МКД'!D21</f>
        <v xml:space="preserve">переулок </v>
      </c>
      <c r="E21" s="45" t="str">
        <f>'перечень МКД'!E21</f>
        <v>Октябрьский</v>
      </c>
      <c r="F21" s="43">
        <f>'перечень МКД'!F21</f>
        <v>4</v>
      </c>
      <c r="G21" s="48"/>
      <c r="H21" s="48"/>
      <c r="I21" s="18">
        <f>J21+K21+L21+M21+N21+O21+Q21+S21+U21+W21+Y21+Z21+AC21+AB21+AD21+AE21+AF21</f>
        <v>10676136</v>
      </c>
      <c r="J21" s="20"/>
      <c r="K21" s="20"/>
      <c r="L21" s="20"/>
      <c r="M21" s="20"/>
      <c r="N21" s="20"/>
      <c r="O21" s="20"/>
      <c r="P21" s="20"/>
      <c r="Q21" s="20"/>
      <c r="R21" s="44">
        <v>823</v>
      </c>
      <c r="S21" s="18">
        <f>R21*12632</f>
        <v>10396136</v>
      </c>
      <c r="T21" s="20"/>
      <c r="U21" s="20"/>
      <c r="V21" s="20"/>
      <c r="W21" s="20"/>
      <c r="X21" s="20"/>
      <c r="Y21" s="20"/>
      <c r="Z21" s="20"/>
      <c r="AA21" s="20"/>
      <c r="AB21" s="20"/>
      <c r="AC21" s="18">
        <v>280000</v>
      </c>
      <c r="AD21" s="20"/>
      <c r="AE21" s="18"/>
      <c r="AF21" s="20"/>
    </row>
    <row r="22" spans="1:32" x14ac:dyDescent="0.3">
      <c r="A22" s="48" t="s">
        <v>63</v>
      </c>
      <c r="B22" s="48"/>
      <c r="C22" s="48"/>
      <c r="D22" s="48"/>
      <c r="E22" s="48"/>
      <c r="F22" s="48"/>
      <c r="G22" s="48"/>
      <c r="H22" s="48"/>
      <c r="I22" s="20">
        <f t="shared" ref="I22:U22" si="5">SUM(I21:I21)</f>
        <v>10676136</v>
      </c>
      <c r="J22" s="20">
        <f t="shared" si="5"/>
        <v>0</v>
      </c>
      <c r="K22" s="20">
        <f t="shared" si="5"/>
        <v>0</v>
      </c>
      <c r="L22" s="20">
        <f t="shared" si="5"/>
        <v>0</v>
      </c>
      <c r="M22" s="20">
        <f t="shared" si="5"/>
        <v>0</v>
      </c>
      <c r="N22" s="20">
        <f t="shared" si="5"/>
        <v>0</v>
      </c>
      <c r="O22" s="20">
        <f t="shared" si="5"/>
        <v>0</v>
      </c>
      <c r="P22" s="20">
        <f t="shared" si="5"/>
        <v>0</v>
      </c>
      <c r="Q22" s="20">
        <f t="shared" si="5"/>
        <v>0</v>
      </c>
      <c r="R22" s="47">
        <f t="shared" si="5"/>
        <v>823</v>
      </c>
      <c r="S22" s="20">
        <f t="shared" si="5"/>
        <v>10396136</v>
      </c>
      <c r="T22" s="20">
        <f t="shared" si="5"/>
        <v>0</v>
      </c>
      <c r="U22" s="20">
        <f t="shared" si="5"/>
        <v>0</v>
      </c>
      <c r="V22" s="20"/>
      <c r="W22" s="20"/>
      <c r="X22" s="20">
        <f t="shared" ref="X22:AF22" si="6">SUM(X21:X21)</f>
        <v>0</v>
      </c>
      <c r="Y22" s="20">
        <f t="shared" si="6"/>
        <v>0</v>
      </c>
      <c r="Z22" s="20">
        <f t="shared" si="6"/>
        <v>0</v>
      </c>
      <c r="AA22" s="20">
        <f t="shared" si="6"/>
        <v>0</v>
      </c>
      <c r="AB22" s="20">
        <f t="shared" si="6"/>
        <v>0</v>
      </c>
      <c r="AC22" s="20">
        <f t="shared" si="6"/>
        <v>280000</v>
      </c>
      <c r="AD22" s="20">
        <f t="shared" si="6"/>
        <v>0</v>
      </c>
      <c r="AE22" s="20">
        <f t="shared" si="6"/>
        <v>0</v>
      </c>
      <c r="AF22" s="20">
        <f t="shared" si="6"/>
        <v>0</v>
      </c>
    </row>
    <row r="23" spans="1:32" x14ac:dyDescent="0.3">
      <c r="A23" s="107" t="s">
        <v>45</v>
      </c>
      <c r="B23" s="107"/>
      <c r="C23" s="107"/>
      <c r="D23" s="107"/>
      <c r="E23" s="107"/>
      <c r="F23" s="107"/>
      <c r="G23" s="107"/>
      <c r="H23" s="107"/>
      <c r="I23" s="107"/>
      <c r="J23" s="107"/>
    </row>
    <row r="24" spans="1:32" x14ac:dyDescent="0.3">
      <c r="I24" s="23"/>
    </row>
  </sheetData>
  <mergeCells count="34">
    <mergeCell ref="AE1:AF1"/>
    <mergeCell ref="A23:J23"/>
    <mergeCell ref="A2:AF2"/>
    <mergeCell ref="AF3:AF5"/>
    <mergeCell ref="AA3:AB5"/>
    <mergeCell ref="AE3:AE5"/>
    <mergeCell ref="AD3:AD5"/>
    <mergeCell ref="R3:S5"/>
    <mergeCell ref="G4:G6"/>
    <mergeCell ref="H4:H6"/>
    <mergeCell ref="J4:K4"/>
    <mergeCell ref="L4:L5"/>
    <mergeCell ref="M4:M5"/>
    <mergeCell ref="N4:N5"/>
    <mergeCell ref="O4:O5"/>
    <mergeCell ref="P3:Q5"/>
    <mergeCell ref="A19:H19"/>
    <mergeCell ref="A3:A6"/>
    <mergeCell ref="B3:H3"/>
    <mergeCell ref="I3:I5"/>
    <mergeCell ref="J3:O3"/>
    <mergeCell ref="A15:H15"/>
    <mergeCell ref="B4:B6"/>
    <mergeCell ref="C4:C6"/>
    <mergeCell ref="D4:D6"/>
    <mergeCell ref="E4:E6"/>
    <mergeCell ref="F4:F6"/>
    <mergeCell ref="X1:AC1"/>
    <mergeCell ref="T4:U5"/>
    <mergeCell ref="T3:W3"/>
    <mergeCell ref="AC3:AC5"/>
    <mergeCell ref="X3:Y5"/>
    <mergeCell ref="Z3:Z5"/>
    <mergeCell ref="V4:W5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J13"/>
  <sheetViews>
    <sheetView view="pageBreakPreview" zoomScale="115" zoomScaleNormal="115" zoomScaleSheetLayoutView="115" workbookViewId="0">
      <selection activeCell="K5" sqref="K5"/>
    </sheetView>
  </sheetViews>
  <sheetFormatPr defaultRowHeight="17.25" x14ac:dyDescent="0.3"/>
  <cols>
    <col min="1" max="1" width="4.140625" style="6" customWidth="1"/>
    <col min="2" max="2" width="40.7109375" style="6" customWidth="1"/>
    <col min="3" max="3" width="19.140625" style="6" customWidth="1"/>
    <col min="4" max="4" width="22" style="6" customWidth="1"/>
    <col min="5" max="5" width="17.42578125" style="6" customWidth="1"/>
    <col min="6" max="6" width="18" style="6" customWidth="1"/>
    <col min="7" max="7" width="2.28515625" style="6" customWidth="1"/>
    <col min="8" max="8" width="7.7109375" style="6" customWidth="1"/>
    <col min="9" max="9" width="0.5703125" style="6" customWidth="1"/>
    <col min="10" max="10" width="7.7109375" style="6" customWidth="1"/>
    <col min="11" max="16384" width="9.140625" style="6"/>
  </cols>
  <sheetData>
    <row r="1" spans="1:10" ht="74.25" customHeight="1" x14ac:dyDescent="0.3">
      <c r="A1" s="24"/>
      <c r="E1" s="76" t="s">
        <v>87</v>
      </c>
      <c r="F1" s="76"/>
      <c r="G1" s="76"/>
      <c r="H1" s="76"/>
      <c r="I1" s="76"/>
      <c r="J1" s="76"/>
    </row>
    <row r="2" spans="1:10" ht="45" customHeight="1" x14ac:dyDescent="0.3">
      <c r="A2" s="108" t="s">
        <v>42</v>
      </c>
      <c r="B2" s="108"/>
      <c r="C2" s="108"/>
      <c r="D2" s="108"/>
      <c r="E2" s="108"/>
      <c r="F2" s="108"/>
    </row>
    <row r="3" spans="1:10" ht="62.25" customHeight="1" x14ac:dyDescent="0.3">
      <c r="A3" s="99" t="s">
        <v>18</v>
      </c>
      <c r="B3" s="102" t="s">
        <v>49</v>
      </c>
      <c r="C3" s="93" t="s">
        <v>48</v>
      </c>
      <c r="D3" s="93" t="s">
        <v>15</v>
      </c>
      <c r="E3" s="99" t="s">
        <v>24</v>
      </c>
      <c r="F3" s="99" t="s">
        <v>14</v>
      </c>
    </row>
    <row r="4" spans="1:10" x14ac:dyDescent="0.3">
      <c r="A4" s="100"/>
      <c r="B4" s="102"/>
      <c r="C4" s="93"/>
      <c r="D4" s="93"/>
      <c r="E4" s="101"/>
      <c r="F4" s="101"/>
    </row>
    <row r="5" spans="1:10" x14ac:dyDescent="0.3">
      <c r="A5" s="101"/>
      <c r="B5" s="102"/>
      <c r="C5" s="55" t="s">
        <v>20</v>
      </c>
      <c r="D5" s="25" t="s">
        <v>3</v>
      </c>
      <c r="E5" s="25" t="s">
        <v>21</v>
      </c>
      <c r="F5" s="25" t="s">
        <v>2</v>
      </c>
    </row>
    <row r="6" spans="1:10" x14ac:dyDescent="0.3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</row>
    <row r="7" spans="1:10" x14ac:dyDescent="0.3">
      <c r="A7" s="26"/>
      <c r="B7" s="52">
        <v>2023</v>
      </c>
      <c r="C7" s="27">
        <f>C8</f>
        <v>6195.3099999999995</v>
      </c>
      <c r="D7" s="31">
        <f>D8</f>
        <v>199</v>
      </c>
      <c r="E7" s="28">
        <f>E8</f>
        <v>6</v>
      </c>
      <c r="F7" s="29">
        <f>F8</f>
        <v>12238085.469999999</v>
      </c>
    </row>
    <row r="8" spans="1:10" ht="48.75" customHeight="1" x14ac:dyDescent="0.3">
      <c r="A8" s="52">
        <v>1</v>
      </c>
      <c r="B8" s="30" t="s">
        <v>54</v>
      </c>
      <c r="C8" s="29">
        <f>'перечень МКД'!J15</f>
        <v>6195.3099999999995</v>
      </c>
      <c r="D8" s="31">
        <f>'перечень МКД'!M15</f>
        <v>199</v>
      </c>
      <c r="E8" s="28">
        <f>'перечень МКД'!A14</f>
        <v>6</v>
      </c>
      <c r="F8" s="29">
        <f>'перечень МКД'!N15</f>
        <v>12238085.469999999</v>
      </c>
    </row>
    <row r="9" spans="1:10" ht="23.25" customHeight="1" x14ac:dyDescent="0.3">
      <c r="A9" s="25"/>
      <c r="B9" s="52">
        <v>2024</v>
      </c>
      <c r="C9" s="27">
        <f>SUM(C10)</f>
        <v>1351.7</v>
      </c>
      <c r="D9" s="28">
        <f t="shared" ref="D9:F11" si="0">SUM(D10)</f>
        <v>50</v>
      </c>
      <c r="E9" s="28">
        <f>SUM(E10)</f>
        <v>2</v>
      </c>
      <c r="F9" s="29">
        <f t="shared" si="0"/>
        <v>15785349.6</v>
      </c>
    </row>
    <row r="10" spans="1:10" ht="46.5" customHeight="1" x14ac:dyDescent="0.3">
      <c r="A10" s="52">
        <v>1</v>
      </c>
      <c r="B10" s="30" t="s">
        <v>54</v>
      </c>
      <c r="C10" s="32">
        <f>'перечень МКД'!J19</f>
        <v>1351.7</v>
      </c>
      <c r="D10" s="33">
        <f>'перечень МКД'!M19</f>
        <v>50</v>
      </c>
      <c r="E10" s="25">
        <f>'перечень МКД'!A18</f>
        <v>2</v>
      </c>
      <c r="F10" s="46">
        <f>'перечень МКД'!N19</f>
        <v>15785349.6</v>
      </c>
    </row>
    <row r="11" spans="1:10" ht="28.5" customHeight="1" x14ac:dyDescent="0.3">
      <c r="A11" s="52"/>
      <c r="B11" s="52">
        <v>2025</v>
      </c>
      <c r="C11" s="32">
        <f>SUM(C12)</f>
        <v>975.14</v>
      </c>
      <c r="D11" s="33">
        <f t="shared" si="0"/>
        <v>41</v>
      </c>
      <c r="E11" s="25">
        <f>E12</f>
        <v>1</v>
      </c>
      <c r="F11" s="46">
        <f>F12</f>
        <v>10676136</v>
      </c>
    </row>
    <row r="12" spans="1:10" ht="46.5" customHeight="1" x14ac:dyDescent="0.3">
      <c r="A12" s="52">
        <v>1</v>
      </c>
      <c r="B12" s="52" t="s">
        <v>54</v>
      </c>
      <c r="C12" s="32">
        <f>'перечень МКД'!J22</f>
        <v>975.14</v>
      </c>
      <c r="D12" s="33">
        <f>'перечень МКД'!M22</f>
        <v>41</v>
      </c>
      <c r="E12" s="25">
        <f>'перечень МКД'!A21</f>
        <v>1</v>
      </c>
      <c r="F12" s="46">
        <f>'перечень МКД'!N22</f>
        <v>10676136</v>
      </c>
    </row>
    <row r="13" spans="1:10" x14ac:dyDescent="0.3">
      <c r="A13" s="107" t="s">
        <v>45</v>
      </c>
      <c r="B13" s="107"/>
      <c r="C13" s="107"/>
      <c r="D13" s="107"/>
      <c r="E13" s="107"/>
    </row>
  </sheetData>
  <mergeCells count="9">
    <mergeCell ref="E1:J1"/>
    <mergeCell ref="F3:F4"/>
    <mergeCell ref="A13:E13"/>
    <mergeCell ref="A2:F2"/>
    <mergeCell ref="A3:A5"/>
    <mergeCell ref="B3:B5"/>
    <mergeCell ref="C3:C4"/>
    <mergeCell ref="D3:D4"/>
    <mergeCell ref="E3:E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перечень МКД</vt:lpstr>
      <vt:lpstr>виды ремонта</vt:lpstr>
      <vt:lpstr>показатели</vt:lpstr>
      <vt:lpstr>'виды ремонта'!Область_печати</vt:lpstr>
      <vt:lpstr>'перечень МКД'!Область_печати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Tanya</cp:lastModifiedBy>
  <cp:lastPrinted>2023-02-08T12:05:37Z</cp:lastPrinted>
  <dcterms:created xsi:type="dcterms:W3CDTF">2014-04-04T11:20:04Z</dcterms:created>
  <dcterms:modified xsi:type="dcterms:W3CDTF">2023-02-08T12:08:03Z</dcterms:modified>
</cp:coreProperties>
</file>