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545" windowWidth="15600" windowHeight="4530"/>
  </bookViews>
  <sheets>
    <sheet name="перечень МКД" sheetId="1" r:id="rId1"/>
    <sheet name="виды ремонта" sheetId="4" r:id="rId2"/>
    <sheet name="показатели" sheetId="3" r:id="rId3"/>
  </sheets>
  <definedNames>
    <definedName name="_xlnm.Print_Area" localSheetId="1">'виды ремонта'!$A$1:$AF$50</definedName>
    <definedName name="_xlnm.Print_Area" localSheetId="0">'перечень МКД'!$A$1:$U$51</definedName>
    <definedName name="Перечень">#REF!</definedName>
    <definedName name="Перечень2">#REF!</definedName>
    <definedName name="Перечень3">#REF!</definedName>
  </definedNames>
  <calcPr calcId="144525" calcMode="manual"/>
</workbook>
</file>

<file path=xl/calcChain.xml><?xml version="1.0" encoding="utf-8"?>
<calcChain xmlns="http://schemas.openxmlformats.org/spreadsheetml/2006/main">
  <c r="E11" i="3" l="1"/>
  <c r="E12" i="3" s="1"/>
  <c r="N26" i="1"/>
  <c r="S26" i="1" s="1"/>
  <c r="AE49" i="4"/>
  <c r="I29" i="4"/>
  <c r="I27" i="4"/>
  <c r="I23" i="4"/>
  <c r="I26" i="4"/>
  <c r="N23" i="1" l="1"/>
  <c r="Q49" i="1"/>
  <c r="N24" i="1"/>
  <c r="N25" i="1"/>
  <c r="N27" i="1"/>
  <c r="N28" i="1"/>
  <c r="N29" i="1"/>
  <c r="N30" i="1"/>
  <c r="N31" i="1"/>
  <c r="N32" i="1"/>
  <c r="N33" i="1"/>
  <c r="N34" i="1"/>
  <c r="N35" i="1"/>
  <c r="N36" i="1"/>
  <c r="S36" i="1" s="1"/>
  <c r="N37" i="1"/>
  <c r="N38" i="1"/>
  <c r="N39" i="1"/>
  <c r="N40" i="1"/>
  <c r="N41" i="1"/>
  <c r="N42" i="1"/>
  <c r="N43" i="1"/>
  <c r="N44" i="1"/>
  <c r="N45" i="1"/>
  <c r="N46" i="1"/>
  <c r="N47" i="1"/>
  <c r="N48" i="1"/>
  <c r="R49" i="1" l="1"/>
  <c r="S23" i="1" l="1"/>
  <c r="N17" i="1" l="1"/>
  <c r="S17" i="1" s="1"/>
  <c r="K49" i="1" l="1"/>
  <c r="L49" i="1"/>
  <c r="M49" i="1"/>
  <c r="D12" i="3" s="1"/>
  <c r="O49" i="1"/>
  <c r="P49" i="1"/>
  <c r="J49" i="1"/>
  <c r="C12" i="3" s="1"/>
  <c r="J49" i="4"/>
  <c r="K49" i="4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AA49" i="4"/>
  <c r="AB49" i="4"/>
  <c r="AC49" i="4"/>
  <c r="AD49" i="4"/>
  <c r="I24" i="4" l="1"/>
  <c r="I25" i="4"/>
  <c r="S25" i="1" s="1"/>
  <c r="S27" i="1"/>
  <c r="I28" i="4"/>
  <c r="S28" i="1" s="1"/>
  <c r="S29" i="1"/>
  <c r="I30" i="4"/>
  <c r="S30" i="1" s="1"/>
  <c r="I31" i="4"/>
  <c r="S31" i="1" s="1"/>
  <c r="I32" i="4"/>
  <c r="S32" i="1" s="1"/>
  <c r="I33" i="4"/>
  <c r="S33" i="1" s="1"/>
  <c r="I34" i="4"/>
  <c r="S34" i="1" s="1"/>
  <c r="I35" i="4"/>
  <c r="S35" i="1" s="1"/>
  <c r="I36" i="4"/>
  <c r="I37" i="4"/>
  <c r="S37" i="1" s="1"/>
  <c r="I38" i="4"/>
  <c r="S38" i="1" s="1"/>
  <c r="I39" i="4"/>
  <c r="S39" i="1" s="1"/>
  <c r="I40" i="4"/>
  <c r="I41" i="4"/>
  <c r="S41" i="1" s="1"/>
  <c r="I42" i="4"/>
  <c r="S42" i="1" s="1"/>
  <c r="I43" i="4"/>
  <c r="S43" i="1" s="1"/>
  <c r="I44" i="4"/>
  <c r="S44" i="1" s="1"/>
  <c r="I45" i="4"/>
  <c r="S45" i="1" s="1"/>
  <c r="I46" i="4"/>
  <c r="S46" i="1" s="1"/>
  <c r="I47" i="4"/>
  <c r="S47" i="1" s="1"/>
  <c r="I48" i="4"/>
  <c r="S48" i="1" s="1"/>
  <c r="S24" i="1" l="1"/>
  <c r="I49" i="4"/>
  <c r="E10" i="3"/>
  <c r="S40" i="1" l="1"/>
  <c r="AA21" i="4"/>
  <c r="T21" i="4"/>
  <c r="J21" i="4"/>
  <c r="K21" i="4"/>
  <c r="L21" i="4"/>
  <c r="M21" i="4"/>
  <c r="N21" i="4"/>
  <c r="Q21" i="4"/>
  <c r="R21" i="4"/>
  <c r="Y21" i="4"/>
  <c r="Z21" i="4"/>
  <c r="AB21" i="4"/>
  <c r="AC21" i="4"/>
  <c r="AD21" i="4"/>
  <c r="AE21" i="4"/>
  <c r="K21" i="1"/>
  <c r="L21" i="1"/>
  <c r="M21" i="1"/>
  <c r="O21" i="1"/>
  <c r="P21" i="1"/>
  <c r="Q21" i="1"/>
  <c r="J21" i="1"/>
  <c r="B20" i="4"/>
  <c r="U21" i="4" l="1"/>
  <c r="T14" i="1"/>
  <c r="V21" i="4" l="1"/>
  <c r="AF15" i="4"/>
  <c r="AF21" i="4"/>
  <c r="AF49" i="4"/>
  <c r="X21" i="4" l="1"/>
  <c r="W21" i="4"/>
  <c r="I17" i="4"/>
  <c r="C20" i="4"/>
  <c r="D20" i="4"/>
  <c r="E20" i="4"/>
  <c r="F20" i="4"/>
  <c r="R15" i="4"/>
  <c r="I10" i="4"/>
  <c r="R10" i="1" s="1"/>
  <c r="N10" i="1" s="1"/>
  <c r="S10" i="1" s="1"/>
  <c r="A10" i="4"/>
  <c r="B10" i="4"/>
  <c r="C10" i="4"/>
  <c r="F10" i="4"/>
  <c r="S21" i="4" l="1"/>
  <c r="I20" i="4"/>
  <c r="N20" i="1" s="1"/>
  <c r="S20" i="1" s="1"/>
  <c r="F12" i="3" l="1"/>
  <c r="B19" i="4"/>
  <c r="C19" i="4"/>
  <c r="F19" i="4"/>
  <c r="I19" i="4" l="1"/>
  <c r="N19" i="1" s="1"/>
  <c r="S19" i="1" s="1"/>
  <c r="O21" i="4"/>
  <c r="N49" i="1" l="1"/>
  <c r="E8" i="3"/>
  <c r="E7" i="3" l="1"/>
  <c r="E9" i="3"/>
  <c r="V15" i="4"/>
  <c r="I14" i="4" l="1"/>
  <c r="I12" i="4"/>
  <c r="I11" i="4"/>
  <c r="W15" i="4" l="1"/>
  <c r="I18" i="4"/>
  <c r="I21" i="4" l="1"/>
  <c r="B18" i="4"/>
  <c r="C18" i="4"/>
  <c r="F18" i="4"/>
  <c r="R21" i="1" l="1"/>
  <c r="N18" i="1"/>
  <c r="S18" i="1" l="1"/>
  <c r="H12" i="4"/>
  <c r="F17" i="4" l="1"/>
  <c r="E17" i="4"/>
  <c r="D17" i="4"/>
  <c r="C17" i="4"/>
  <c r="B17" i="4"/>
  <c r="D11" i="3" l="1"/>
  <c r="C11" i="3"/>
  <c r="T12" i="1"/>
  <c r="N21" i="1" l="1"/>
  <c r="F10" i="3" s="1"/>
  <c r="I13" i="4"/>
  <c r="E12" i="4"/>
  <c r="F12" i="4"/>
  <c r="F9" i="3" l="1"/>
  <c r="A12" i="4"/>
  <c r="B12" i="4"/>
  <c r="C12" i="4"/>
  <c r="D12" i="4"/>
  <c r="R12" i="1"/>
  <c r="N12" i="1" s="1"/>
  <c r="S12" i="1" s="1"/>
  <c r="F11" i="3" l="1"/>
  <c r="T11" i="1"/>
  <c r="A13" i="4" l="1"/>
  <c r="Q15" i="1" l="1"/>
  <c r="P15" i="1"/>
  <c r="O15" i="1"/>
  <c r="R13" i="1" l="1"/>
  <c r="N13" i="1" s="1"/>
  <c r="S13" i="1" s="1"/>
  <c r="B13" i="4"/>
  <c r="C13" i="4"/>
  <c r="D13" i="4"/>
  <c r="E13" i="4"/>
  <c r="F13" i="4"/>
  <c r="X15" i="4" l="1"/>
  <c r="O15" i="4"/>
  <c r="L15" i="4"/>
  <c r="M15" i="1"/>
  <c r="L15" i="1"/>
  <c r="K15" i="1"/>
  <c r="J15" i="1"/>
  <c r="R11" i="1"/>
  <c r="A11" i="4"/>
  <c r="A14" i="4"/>
  <c r="AE15" i="4"/>
  <c r="J15" i="4"/>
  <c r="Z15" i="4"/>
  <c r="I9" i="4"/>
  <c r="I15" i="4" l="1"/>
  <c r="R9" i="1"/>
  <c r="D8" i="3"/>
  <c r="D7" i="3" s="1"/>
  <c r="Y15" i="4"/>
  <c r="M15" i="4"/>
  <c r="A9" i="4"/>
  <c r="N11" i="1" l="1"/>
  <c r="S11" i="1" s="1"/>
  <c r="F11" i="4"/>
  <c r="E11" i="4"/>
  <c r="D11" i="4"/>
  <c r="C11" i="4"/>
  <c r="B11" i="4"/>
  <c r="F14" i="4" l="1"/>
  <c r="E14" i="4"/>
  <c r="D14" i="4"/>
  <c r="C14" i="4"/>
  <c r="B14" i="4"/>
  <c r="AA15" i="4" l="1"/>
  <c r="AB15" i="4"/>
  <c r="AC15" i="4"/>
  <c r="AD15" i="4"/>
  <c r="T15" i="4"/>
  <c r="U15" i="4"/>
  <c r="N15" i="4"/>
  <c r="P15" i="4"/>
  <c r="Q15" i="4"/>
  <c r="K15" i="4"/>
  <c r="R14" i="1" l="1"/>
  <c r="N14" i="1" s="1"/>
  <c r="S14" i="1" s="1"/>
  <c r="A8" i="4" l="1"/>
  <c r="F9" i="4"/>
  <c r="C9" i="4"/>
  <c r="B9" i="4"/>
  <c r="R15" i="1" l="1"/>
  <c r="S15" i="4"/>
  <c r="N9" i="1" l="1"/>
  <c r="S9" i="1" s="1"/>
  <c r="N15" i="1" l="1"/>
  <c r="C8" i="3"/>
  <c r="C7" i="3" s="1"/>
  <c r="F8" i="3" l="1"/>
  <c r="F7" i="3" s="1"/>
  <c r="D10" i="3"/>
  <c r="D9" i="3" s="1"/>
  <c r="C10" i="3"/>
  <c r="C9" i="3" s="1"/>
</calcChain>
</file>

<file path=xl/sharedStrings.xml><?xml version="1.0" encoding="utf-8"?>
<sst xmlns="http://schemas.openxmlformats.org/spreadsheetml/2006/main" count="375" uniqueCount="94">
  <si>
    <t>Х</t>
  </si>
  <si>
    <t>руб./кв.м</t>
  </si>
  <si>
    <t>руб.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</si>
  <si>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</si>
  <si>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</si>
  <si>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</si>
  <si>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</si>
  <si>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</si>
  <si>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</si>
  <si>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</si>
  <si>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</si>
  <si>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</si>
  <si>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</si>
  <si>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</si>
  <si>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</si>
  <si>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</si>
  <si>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</si>
  <si>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</si>
  <si>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№ п/п</t>
  </si>
  <si>
    <t>кв.м.</t>
  </si>
  <si>
    <t>ед.</t>
  </si>
  <si>
    <t>Стоимость капитального ремонта ВСЕГО</t>
  </si>
  <si>
    <t>№ п\п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</si>
  <si>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</si>
  <si>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</si>
  <si>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</si>
  <si>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</si>
  <si>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</si>
  <si>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</si>
  <si>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</si>
  <si>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горячего водоснабжения</t>
  </si>
  <si>
    <t>теплоснабжения</t>
  </si>
  <si>
    <t>электроснабжения</t>
  </si>
  <si>
    <t>газоснабжения</t>
  </si>
  <si>
    <t>Ремонт внутридомовых инженерных систем</t>
  </si>
  <si>
    <t>Ремонт крыши</t>
  </si>
  <si>
    <t>Ремонт подвальных помещений</t>
  </si>
  <si>
    <t>Ремонт фасада</t>
  </si>
  <si>
    <t>Ремонт фундамента</t>
  </si>
  <si>
    <t>улица (тип)</t>
  </si>
  <si>
    <t>Реестр многоквартирных домов, включенных в Перечень многоквартирных домов, которые подлежат капитальному ремонту, с указанием услуг и (или) работ по капитальному ремонту многоквартирных домов, а также стоимости таких услуг и (или) работ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</si>
  <si>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</si>
  <si>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</si>
  <si>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</si>
  <si>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</si>
  <si>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</si>
  <si>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Проведение государственнной экспертизы проектной документации в случаях, уставновленных законодательством</t>
  </si>
  <si>
    <t>Общая площадь МКД *, всего</t>
  </si>
  <si>
    <t>Наименование муниципального образования</t>
  </si>
  <si>
    <t>за счет средств Фонда содействия реформированию жилищно-коммунального хозяйства</t>
  </si>
  <si>
    <t>поселок</t>
  </si>
  <si>
    <t>Думиничи</t>
  </si>
  <si>
    <t>улица</t>
  </si>
  <si>
    <t>село</t>
  </si>
  <si>
    <t>Брынь</t>
  </si>
  <si>
    <t>им.Т.П.Полянской</t>
  </si>
  <si>
    <t>12.2023</t>
  </si>
  <si>
    <t>Ленина</t>
  </si>
  <si>
    <t>Новослободск</t>
  </si>
  <si>
    <t>Итого по МР "Думиничский район" по 2023 году</t>
  </si>
  <si>
    <t>Итого по МР "Думиничский район" по 2024 году</t>
  </si>
  <si>
    <t>Итого по МР "Думиничский район" по 2025 году</t>
  </si>
  <si>
    <t>Итого по МР "Думиничский район"</t>
  </si>
  <si>
    <t>Б.Пролетарская</t>
  </si>
  <si>
    <t>А</t>
  </si>
  <si>
    <t xml:space="preserve">Пионерская </t>
  </si>
  <si>
    <t>проспект</t>
  </si>
  <si>
    <t>Мира</t>
  </si>
  <si>
    <t>12.2024</t>
  </si>
  <si>
    <t>Паликского Кирпичного Завода</t>
  </si>
  <si>
    <t>Год ввода в эксплуатацию</t>
  </si>
  <si>
    <t>Водоснабжения</t>
  </si>
  <si>
    <t>холодного водоснабженя</t>
  </si>
  <si>
    <t>водоотведения</t>
  </si>
  <si>
    <t>Ремонт, замена, модернизация лифтов, ремонт лифтовых шахт, машинных и блочных помещений</t>
  </si>
  <si>
    <t>Ремонт подвальных помещений, относящихся к общему имуществу в МКД, отмостки</t>
  </si>
  <si>
    <t>Усиление несущих и ненесущих строительных конструкций</t>
  </si>
  <si>
    <t>Разработка проектной документации в случаях, установленных законодательством, проектно-сметной, сметной документации</t>
  </si>
  <si>
    <t>Проведение государственной экспертизы проектной документации в случае, если проведение государственной экспертизы проектной документации предусмотрено законодательством</t>
  </si>
  <si>
    <t>Строительный контроль</t>
  </si>
  <si>
    <t>Молодежная</t>
  </si>
  <si>
    <t>куб.м</t>
  </si>
  <si>
    <t>Б. Пролетарская</t>
  </si>
  <si>
    <t>Гостиная</t>
  </si>
  <si>
    <t>Маяковского</t>
  </si>
  <si>
    <t>Первомайская</t>
  </si>
  <si>
    <t>Скачок</t>
  </si>
  <si>
    <t>деревня</t>
  </si>
  <si>
    <t>Кочуково</t>
  </si>
  <si>
    <t>12.2025</t>
  </si>
  <si>
    <t>Комсомольская</t>
  </si>
  <si>
    <r>
      <t xml:space="preserve">Приложение № 1
к постановлению администрации
МР "Думиничский район"
</t>
    </r>
    <r>
      <rPr>
        <u/>
        <sz val="12.5"/>
        <color theme="1"/>
        <rFont val="Times New Roman"/>
        <family val="1"/>
        <charset val="204"/>
      </rPr>
      <t>от 26.11.2024г. №504</t>
    </r>
  </si>
  <si>
    <r>
      <t xml:space="preserve">Приложение № 2
к постановлению администрации
МР "Думиничский район"
</t>
    </r>
    <r>
      <rPr>
        <u/>
        <sz val="12.5"/>
        <color theme="1"/>
        <rFont val="Times New Roman"/>
        <family val="1"/>
        <charset val="204"/>
      </rPr>
      <t>от 26.11.2024г. №504</t>
    </r>
  </si>
  <si>
    <r>
      <t xml:space="preserve">Приложение № 3
к постановлению администрации
                        МР "Думиничский район"                                                                                    </t>
    </r>
    <r>
      <rPr>
        <u/>
        <sz val="12"/>
        <color theme="1"/>
        <rFont val="Times New Roman"/>
        <family val="1"/>
        <charset val="204"/>
      </rPr>
      <t>от 26.11.2024г. №504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</si>
</sst>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u/>
      <sz val="12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6" fillId="0" borderId="0"/>
    <xf numFmtId="0" fontId="3" fillId="0" borderId="0"/>
  </cellStyleXfs>
  <cellXfs count="132">
    <xf numFmtId="0" fontId="0" fillId="0" borderId="0" xfId="0"/>
    <xf numFmtId="4" fontId="9" fillId="0" borderId="1" xfId="8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center" vertical="center"/>
    </xf>
    <xf numFmtId="0" fontId="7" fillId="0" borderId="0" xfId="0" applyFont="1" applyFill="1"/>
    <xf numFmtId="0" fontId="17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right" vertical="center" wrapText="1"/>
    </xf>
    <xf numFmtId="3" fontId="12" fillId="0" borderId="1" xfId="1" applyNumberFormat="1" applyFont="1" applyFill="1" applyBorder="1" applyAlignment="1">
      <alignment horizontal="right" vertical="center" wrapText="1"/>
    </xf>
    <xf numFmtId="4" fontId="15" fillId="0" borderId="1" xfId="8" applyNumberFormat="1" applyFont="1" applyFill="1" applyBorder="1" applyAlignment="1">
      <alignment horizontal="right" vertical="center"/>
    </xf>
    <xf numFmtId="4" fontId="14" fillId="0" borderId="1" xfId="1" applyNumberFormat="1" applyFont="1" applyFill="1" applyBorder="1" applyAlignment="1">
      <alignment horizontal="right" vertical="center"/>
    </xf>
    <xf numFmtId="4" fontId="16" fillId="0" borderId="1" xfId="8" applyNumberFormat="1" applyFont="1" applyFill="1" applyBorder="1" applyAlignment="1">
      <alignment horizontal="right" vertical="center"/>
    </xf>
    <xf numFmtId="0" fontId="16" fillId="0" borderId="0" xfId="8" applyFont="1" applyFill="1" applyBorder="1" applyAlignment="1">
      <alignment vertical="center"/>
    </xf>
    <xf numFmtId="4" fontId="16" fillId="0" borderId="0" xfId="8" applyNumberFormat="1" applyFont="1" applyFill="1" applyBorder="1" applyAlignment="1">
      <alignment horizontal="right" vertical="center"/>
    </xf>
    <xf numFmtId="4" fontId="11" fillId="0" borderId="0" xfId="0" applyNumberFormat="1" applyFont="1" applyFill="1"/>
    <xf numFmtId="0" fontId="13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14" fontId="10" fillId="0" borderId="10" xfId="8" quotePrefix="1" applyNumberFormat="1" applyFont="1" applyFill="1" applyBorder="1" applyAlignment="1">
      <alignment horizontal="center" vertical="center"/>
    </xf>
    <xf numFmtId="0" fontId="15" fillId="0" borderId="9" xfId="8" applyFont="1" applyFill="1" applyBorder="1" applyAlignment="1">
      <alignment vertical="center"/>
    </xf>
    <xf numFmtId="4" fontId="16" fillId="0" borderId="10" xfId="8" applyNumberFormat="1" applyFont="1" applyFill="1" applyBorder="1" applyAlignment="1">
      <alignment horizontal="right" vertical="center"/>
    </xf>
    <xf numFmtId="4" fontId="10" fillId="0" borderId="0" xfId="8" applyNumberFormat="1" applyFont="1" applyFill="1" applyBorder="1" applyAlignment="1">
      <alignment horizontal="center" vertical="center"/>
    </xf>
    <xf numFmtId="3" fontId="10" fillId="0" borderId="0" xfId="8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2" fillId="0" borderId="1" xfId="1" applyFont="1" applyFill="1" applyBorder="1" applyAlignment="1">
      <alignment horizontal="center" vertical="center"/>
    </xf>
    <xf numFmtId="0" fontId="15" fillId="0" borderId="1" xfId="8" applyFont="1" applyFill="1" applyBorder="1" applyAlignment="1">
      <alignment horizontal="center" vertical="center"/>
    </xf>
    <xf numFmtId="3" fontId="15" fillId="0" borderId="1" xfId="8" applyNumberFormat="1" applyFont="1" applyFill="1" applyBorder="1" applyAlignment="1">
      <alignment horizontal="right" vertical="center"/>
    </xf>
    <xf numFmtId="0" fontId="15" fillId="0" borderId="1" xfId="8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horizontal="center" vertical="center"/>
    </xf>
    <xf numFmtId="3" fontId="16" fillId="0" borderId="1" xfId="8" applyNumberFormat="1" applyFont="1" applyFill="1" applyBorder="1" applyAlignment="1">
      <alignment horizontal="right" vertical="center"/>
    </xf>
    <xf numFmtId="0" fontId="16" fillId="0" borderId="1" xfId="8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8" applyFont="1" applyFill="1" applyBorder="1" applyAlignment="1">
      <alignment vertical="center" wrapText="1"/>
    </xf>
    <xf numFmtId="164" fontId="15" fillId="0" borderId="1" xfId="8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2" fontId="9" fillId="0" borderId="1" xfId="8" applyNumberFormat="1" applyFont="1" applyFill="1" applyBorder="1" applyAlignment="1">
      <alignment horizontal="center" vertical="center"/>
    </xf>
    <xf numFmtId="4" fontId="9" fillId="0" borderId="1" xfId="8" applyNumberFormat="1" applyFont="1" applyFill="1" applyBorder="1" applyAlignment="1">
      <alignment horizontal="center" vertical="center"/>
    </xf>
    <xf numFmtId="3" fontId="9" fillId="0" borderId="1" xfId="8" applyNumberFormat="1" applyFont="1" applyFill="1" applyBorder="1" applyAlignment="1">
      <alignment horizontal="center" vertical="center"/>
    </xf>
    <xf numFmtId="49" fontId="9" fillId="0" borderId="1" xfId="8" applyNumberFormat="1" applyFont="1" applyFill="1" applyBorder="1" applyAlignment="1">
      <alignment horizontal="center" vertical="center"/>
    </xf>
    <xf numFmtId="0" fontId="18" fillId="0" borderId="1" xfId="9" applyFont="1" applyFill="1" applyBorder="1" applyAlignment="1">
      <alignment horizontal="center" vertical="center" wrapText="1"/>
    </xf>
    <xf numFmtId="0" fontId="18" fillId="0" borderId="1" xfId="9" applyFont="1" applyFill="1" applyBorder="1" applyAlignment="1">
      <alignment horizontal="center" vertical="center"/>
    </xf>
    <xf numFmtId="3" fontId="18" fillId="0" borderId="1" xfId="9" applyNumberFormat="1" applyFont="1" applyFill="1" applyBorder="1" applyAlignment="1">
      <alignment horizontal="center" vertical="center" wrapText="1"/>
    </xf>
    <xf numFmtId="0" fontId="9" fillId="0" borderId="1" xfId="9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4" fontId="10" fillId="0" borderId="1" xfId="8" applyNumberFormat="1" applyFont="1" applyFill="1" applyBorder="1" applyAlignment="1">
      <alignment horizontal="center" vertical="center"/>
    </xf>
    <xf numFmtId="3" fontId="10" fillId="0" borderId="1" xfId="8" applyNumberFormat="1" applyFont="1" applyFill="1" applyBorder="1" applyAlignment="1">
      <alignment horizontal="center" vertical="center"/>
    </xf>
    <xf numFmtId="14" fontId="10" fillId="0" borderId="1" xfId="8" quotePrefix="1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16" fillId="0" borderId="1" xfId="8" applyFont="1" applyFill="1" applyBorder="1" applyAlignment="1">
      <alignment vertical="center"/>
    </xf>
    <xf numFmtId="0" fontId="16" fillId="0" borderId="1" xfId="8" applyFont="1" applyFill="1" applyBorder="1" applyAlignment="1">
      <alignment vertical="center"/>
    </xf>
    <xf numFmtId="164" fontId="16" fillId="0" borderId="1" xfId="8" applyNumberFormat="1" applyFont="1" applyFill="1" applyBorder="1" applyAlignment="1">
      <alignment horizontal="right" vertical="center"/>
    </xf>
    <xf numFmtId="0" fontId="5" fillId="0" borderId="3" xfId="1" applyFont="1" applyFill="1" applyBorder="1" applyAlignment="1">
      <alignment horizontal="center" vertical="center"/>
    </xf>
    <xf numFmtId="0" fontId="16" fillId="0" borderId="3" xfId="8" applyFont="1" applyFill="1" applyBorder="1" applyAlignment="1">
      <alignment vertical="center"/>
    </xf>
    <xf numFmtId="0" fontId="16" fillId="0" borderId="7" xfId="8" applyFont="1" applyFill="1" applyBorder="1" applyAlignment="1">
      <alignment vertical="center"/>
    </xf>
    <xf numFmtId="0" fontId="16" fillId="0" borderId="2" xfId="8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1" xfId="1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" fontId="20" fillId="0" borderId="1" xfId="1" applyNumberFormat="1" applyFont="1" applyFill="1" applyBorder="1" applyAlignment="1">
      <alignment horizontal="right" vertical="center" wrapText="1"/>
    </xf>
    <xf numFmtId="0" fontId="16" fillId="0" borderId="1" xfId="8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16" fillId="0" borderId="1" xfId="8" applyFont="1" applyFill="1" applyBorder="1" applyAlignment="1">
      <alignment vertical="center"/>
    </xf>
    <xf numFmtId="0" fontId="19" fillId="0" borderId="1" xfId="0" applyFont="1" applyFill="1" applyBorder="1" applyAlignment="1">
      <alignment horizontal="center" textRotation="90" wrapText="1"/>
    </xf>
    <xf numFmtId="0" fontId="2" fillId="0" borderId="3" xfId="1" applyFont="1" applyFill="1" applyBorder="1" applyAlignment="1">
      <alignment horizontal="left" vertical="center"/>
    </xf>
    <xf numFmtId="0" fontId="2" fillId="0" borderId="7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5" fillId="0" borderId="11" xfId="0" applyFont="1" applyFill="1" applyBorder="1" applyAlignment="1">
      <alignment horizontal="center"/>
    </xf>
    <xf numFmtId="0" fontId="22" fillId="0" borderId="0" xfId="0" applyFont="1" applyFill="1" applyAlignment="1">
      <alignment horizontal="right" vertical="top" wrapText="1"/>
    </xf>
    <xf numFmtId="0" fontId="2" fillId="0" borderId="8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/>
    </xf>
    <xf numFmtId="0" fontId="13" fillId="0" borderId="8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textRotation="90" wrapText="1"/>
    </xf>
    <xf numFmtId="0" fontId="14" fillId="0" borderId="5" xfId="0" applyFont="1" applyFill="1" applyBorder="1" applyAlignment="1">
      <alignment horizontal="center" vertical="center" textRotation="90" wrapText="1"/>
    </xf>
    <xf numFmtId="0" fontId="14" fillId="0" borderId="4" xfId="0" applyFont="1" applyFill="1" applyBorder="1" applyAlignment="1">
      <alignment horizontal="center" vertical="center" textRotation="90" wrapText="1"/>
    </xf>
    <xf numFmtId="0" fontId="14" fillId="0" borderId="1" xfId="0" applyFont="1" applyFill="1" applyBorder="1" applyAlignment="1">
      <alignment horizontal="center" vertical="center" textRotation="90" wrapText="1"/>
    </xf>
    <xf numFmtId="0" fontId="12" fillId="0" borderId="6" xfId="0" applyFont="1" applyFill="1" applyBorder="1" applyAlignment="1">
      <alignment horizontal="center" vertical="center" textRotation="90" wrapText="1"/>
    </xf>
    <xf numFmtId="0" fontId="12" fillId="0" borderId="5" xfId="0" applyFont="1" applyFill="1" applyBorder="1" applyAlignment="1">
      <alignment horizontal="center" vertical="center" textRotation="90" wrapText="1"/>
    </xf>
    <xf numFmtId="0" fontId="12" fillId="0" borderId="4" xfId="0" applyFont="1" applyFill="1" applyBorder="1" applyAlignment="1">
      <alignment horizontal="center" vertical="center" textRotation="90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textRotation="90" wrapText="1"/>
    </xf>
    <xf numFmtId="0" fontId="19" fillId="0" borderId="14" xfId="0" applyFont="1" applyFill="1" applyBorder="1" applyAlignment="1">
      <alignment horizontal="center" textRotation="90" wrapText="1"/>
    </xf>
    <xf numFmtId="0" fontId="19" fillId="0" borderId="12" xfId="0" applyFont="1" applyFill="1" applyBorder="1" applyAlignment="1">
      <alignment horizontal="center" textRotation="90" wrapText="1"/>
    </xf>
    <xf numFmtId="0" fontId="19" fillId="0" borderId="9" xfId="0" applyFont="1" applyFill="1" applyBorder="1" applyAlignment="1">
      <alignment horizontal="center" textRotation="90" wrapText="1"/>
    </xf>
    <xf numFmtId="0" fontId="19" fillId="0" borderId="10" xfId="0" applyFont="1" applyFill="1" applyBorder="1" applyAlignment="1">
      <alignment horizontal="center" textRotation="90" wrapText="1"/>
    </xf>
    <xf numFmtId="0" fontId="19" fillId="0" borderId="15" xfId="0" applyFont="1" applyFill="1" applyBorder="1" applyAlignment="1">
      <alignment horizontal="center" textRotation="90" wrapText="1"/>
    </xf>
    <xf numFmtId="0" fontId="19" fillId="0" borderId="13" xfId="0" applyFont="1" applyFill="1" applyBorder="1" applyAlignment="1">
      <alignment horizontal="center" textRotation="90" wrapText="1"/>
    </xf>
    <xf numFmtId="0" fontId="16" fillId="0" borderId="1" xfId="8" applyFont="1" applyFill="1" applyBorder="1" applyAlignment="1">
      <alignment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textRotation="90" wrapText="1"/>
    </xf>
    <xf numFmtId="0" fontId="14" fillId="0" borderId="12" xfId="0" applyFont="1" applyFill="1" applyBorder="1" applyAlignment="1">
      <alignment horizontal="center" vertical="center" textRotation="90" wrapText="1"/>
    </xf>
    <xf numFmtId="0" fontId="14" fillId="0" borderId="15" xfId="0" applyFont="1" applyFill="1" applyBorder="1" applyAlignment="1">
      <alignment horizontal="center" vertical="center" textRotation="90" wrapText="1"/>
    </xf>
    <xf numFmtId="0" fontId="14" fillId="0" borderId="13" xfId="0" applyFont="1" applyFill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right" vertical="top" wrapText="1"/>
    </xf>
  </cellXfs>
  <cellStyles count="10">
    <cellStyle name="Excel Built-in Normal 2" xfId="8"/>
    <cellStyle name="Обычный" xfId="0" builtinId="0"/>
    <cellStyle name="Обычный 2" xfId="1"/>
    <cellStyle name="Обычный 2 2" xfId="2"/>
    <cellStyle name="Обычный 2 3" xfId="9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U50"/>
  <sheetViews>
    <sheetView tabSelected="1" view="pageBreakPreview" topLeftCell="A7" zoomScale="80" zoomScaleNormal="100" zoomScaleSheetLayoutView="80" workbookViewId="0">
      <selection activeCell="X5" sqref="X5"/>
    </sheetView>
  </sheetViews>
  <sheetFormatPr defaultRowHeight="15.75" x14ac:dyDescent="0.25"/>
  <cols>
    <col min="1" max="1" width="6.7109375" style="3" customWidth="1"/>
    <col min="2" max="2" width="9.7109375" style="3" customWidth="1"/>
    <col min="3" max="3" width="16" style="3" customWidth="1"/>
    <col min="4" max="4" width="10.5703125" style="3" customWidth="1"/>
    <col min="5" max="5" width="21.28515625" style="3" customWidth="1"/>
    <col min="6" max="6" width="4.7109375" style="3" customWidth="1"/>
    <col min="7" max="7" width="3.28515625" style="3" customWidth="1"/>
    <col min="8" max="8" width="3.5703125" style="3" customWidth="1"/>
    <col min="9" max="9" width="7.28515625" style="3" customWidth="1"/>
    <col min="10" max="10" width="14.42578125" style="3" customWidth="1"/>
    <col min="11" max="11" width="12.140625" style="3" customWidth="1"/>
    <col min="12" max="12" width="10.7109375" style="3" customWidth="1"/>
    <col min="13" max="13" width="11.28515625" style="3" customWidth="1"/>
    <col min="14" max="14" width="15.140625" style="3" customWidth="1"/>
    <col min="15" max="15" width="11.7109375" style="3" customWidth="1"/>
    <col min="16" max="16" width="9.140625" style="3" customWidth="1"/>
    <col min="17" max="17" width="14.140625" style="3" customWidth="1"/>
    <col min="18" max="18" width="15.140625" style="3" customWidth="1"/>
    <col min="19" max="19" width="13.140625" style="3" customWidth="1"/>
    <col min="20" max="20" width="15.140625" style="3" customWidth="1"/>
    <col min="21" max="21" width="9.7109375" style="3" customWidth="1"/>
    <col min="22" max="16384" width="9.140625" style="3"/>
  </cols>
  <sheetData>
    <row r="1" spans="1:21" ht="70.5" customHeight="1" x14ac:dyDescent="0.25">
      <c r="K1" s="95" t="s">
        <v>91</v>
      </c>
      <c r="L1" s="95"/>
      <c r="M1" s="95"/>
      <c r="N1" s="95"/>
      <c r="O1" s="95"/>
      <c r="P1" s="95"/>
      <c r="Q1" s="95"/>
      <c r="R1" s="95"/>
      <c r="S1" s="95"/>
      <c r="T1" s="95"/>
      <c r="U1" s="95"/>
    </row>
    <row r="2" spans="1:21" x14ac:dyDescent="0.25">
      <c r="A2" s="96" t="s">
        <v>24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</row>
    <row r="3" spans="1:21" ht="30" customHeight="1" x14ac:dyDescent="0.25">
      <c r="A3" s="97" t="s">
        <v>18</v>
      </c>
      <c r="B3" s="103" t="s">
        <v>43</v>
      </c>
      <c r="C3" s="103"/>
      <c r="D3" s="103"/>
      <c r="E3" s="103"/>
      <c r="F3" s="103"/>
      <c r="G3" s="103"/>
      <c r="H3" s="103"/>
      <c r="I3" s="91" t="s">
        <v>70</v>
      </c>
      <c r="J3" s="91" t="s">
        <v>17</v>
      </c>
      <c r="K3" s="100" t="s">
        <v>16</v>
      </c>
      <c r="L3" s="101"/>
      <c r="M3" s="91" t="s">
        <v>15</v>
      </c>
      <c r="N3" s="100" t="s">
        <v>14</v>
      </c>
      <c r="O3" s="102"/>
      <c r="P3" s="102"/>
      <c r="Q3" s="102"/>
      <c r="R3" s="101"/>
      <c r="S3" s="91" t="s">
        <v>13</v>
      </c>
      <c r="T3" s="91" t="s">
        <v>12</v>
      </c>
      <c r="U3" s="91" t="s">
        <v>11</v>
      </c>
    </row>
    <row r="4" spans="1:21" ht="15" customHeight="1" x14ac:dyDescent="0.25">
      <c r="A4" s="98"/>
      <c r="B4" s="91" t="s">
        <v>25</v>
      </c>
      <c r="C4" s="91" t="s">
        <v>42</v>
      </c>
      <c r="D4" s="91" t="s">
        <v>39</v>
      </c>
      <c r="E4" s="91" t="s">
        <v>26</v>
      </c>
      <c r="F4" s="91" t="s">
        <v>27</v>
      </c>
      <c r="G4" s="91" t="s">
        <v>28</v>
      </c>
      <c r="H4" s="91" t="s">
        <v>29</v>
      </c>
      <c r="I4" s="92"/>
      <c r="J4" s="92"/>
      <c r="K4" s="91" t="s">
        <v>9</v>
      </c>
      <c r="L4" s="91" t="s">
        <v>10</v>
      </c>
      <c r="M4" s="92"/>
      <c r="N4" s="91" t="s">
        <v>9</v>
      </c>
      <c r="O4" s="100" t="s">
        <v>8</v>
      </c>
      <c r="P4" s="102"/>
      <c r="Q4" s="102"/>
      <c r="R4" s="101"/>
      <c r="S4" s="92"/>
      <c r="T4" s="92"/>
      <c r="U4" s="92"/>
    </row>
    <row r="5" spans="1:21" ht="164.25" customHeight="1" x14ac:dyDescent="0.25">
      <c r="A5" s="98"/>
      <c r="B5" s="92"/>
      <c r="C5" s="92"/>
      <c r="D5" s="92"/>
      <c r="E5" s="92"/>
      <c r="F5" s="92"/>
      <c r="G5" s="92"/>
      <c r="H5" s="92"/>
      <c r="I5" s="92"/>
      <c r="J5" s="93"/>
      <c r="K5" s="93"/>
      <c r="L5" s="93"/>
      <c r="M5" s="93"/>
      <c r="N5" s="93"/>
      <c r="O5" s="54" t="s">
        <v>49</v>
      </c>
      <c r="P5" s="54" t="s">
        <v>7</v>
      </c>
      <c r="Q5" s="54" t="s">
        <v>6</v>
      </c>
      <c r="R5" s="54" t="s">
        <v>5</v>
      </c>
      <c r="S5" s="93"/>
      <c r="T5" s="93"/>
      <c r="U5" s="92"/>
    </row>
    <row r="6" spans="1:21" ht="20.25" customHeight="1" x14ac:dyDescent="0.25">
      <c r="A6" s="99"/>
      <c r="B6" s="93"/>
      <c r="C6" s="93"/>
      <c r="D6" s="93"/>
      <c r="E6" s="93"/>
      <c r="F6" s="93"/>
      <c r="G6" s="93"/>
      <c r="H6" s="93"/>
      <c r="I6" s="93"/>
      <c r="J6" s="52" t="s">
        <v>4</v>
      </c>
      <c r="K6" s="52" t="s">
        <v>4</v>
      </c>
      <c r="L6" s="52" t="s">
        <v>4</v>
      </c>
      <c r="M6" s="52" t="s">
        <v>3</v>
      </c>
      <c r="N6" s="52" t="s">
        <v>2</v>
      </c>
      <c r="O6" s="52" t="s">
        <v>2</v>
      </c>
      <c r="P6" s="52" t="s">
        <v>2</v>
      </c>
      <c r="Q6" s="52" t="s">
        <v>2</v>
      </c>
      <c r="R6" s="52" t="s">
        <v>2</v>
      </c>
      <c r="S6" s="52" t="s">
        <v>1</v>
      </c>
      <c r="T6" s="52" t="s">
        <v>1</v>
      </c>
      <c r="U6" s="93"/>
    </row>
    <row r="7" spans="1:21" x14ac:dyDescent="0.25">
      <c r="A7" s="55">
        <v>1</v>
      </c>
      <c r="B7" s="55">
        <v>2</v>
      </c>
      <c r="C7" s="55">
        <v>3</v>
      </c>
      <c r="D7" s="55">
        <v>4</v>
      </c>
      <c r="E7" s="55">
        <v>5</v>
      </c>
      <c r="F7" s="55">
        <v>6</v>
      </c>
      <c r="G7" s="55">
        <v>7</v>
      </c>
      <c r="H7" s="55">
        <v>8</v>
      </c>
      <c r="I7" s="55">
        <v>9</v>
      </c>
      <c r="J7" s="55">
        <v>10</v>
      </c>
      <c r="K7" s="55">
        <v>11</v>
      </c>
      <c r="L7" s="55">
        <v>12</v>
      </c>
      <c r="M7" s="55">
        <v>13</v>
      </c>
      <c r="N7" s="55">
        <v>14</v>
      </c>
      <c r="O7" s="55">
        <v>15</v>
      </c>
      <c r="P7" s="55">
        <v>16</v>
      </c>
      <c r="Q7" s="55">
        <v>17</v>
      </c>
      <c r="R7" s="55">
        <v>18</v>
      </c>
      <c r="S7" s="55">
        <v>19</v>
      </c>
      <c r="T7" s="55">
        <v>20</v>
      </c>
      <c r="U7" s="55">
        <v>21</v>
      </c>
    </row>
    <row r="8" spans="1:21" x14ac:dyDescent="0.25">
      <c r="A8" s="4">
        <v>2023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33"/>
    </row>
    <row r="9" spans="1:21" ht="17.25" customHeight="1" x14ac:dyDescent="0.25">
      <c r="A9" s="56">
        <v>1</v>
      </c>
      <c r="B9" s="56" t="s">
        <v>53</v>
      </c>
      <c r="C9" s="56" t="s">
        <v>58</v>
      </c>
      <c r="D9" s="56"/>
      <c r="E9" s="56"/>
      <c r="F9" s="56">
        <v>17</v>
      </c>
      <c r="G9" s="56"/>
      <c r="H9" s="56"/>
      <c r="I9" s="57">
        <v>1975</v>
      </c>
      <c r="J9" s="58">
        <v>1628.8</v>
      </c>
      <c r="K9" s="59">
        <v>1506.8</v>
      </c>
      <c r="L9" s="59">
        <v>1341.6</v>
      </c>
      <c r="M9" s="60">
        <v>59</v>
      </c>
      <c r="N9" s="59">
        <f>O9+P9+Q9+R9</f>
        <v>9082959.040000001</v>
      </c>
      <c r="O9" s="59">
        <v>0</v>
      </c>
      <c r="P9" s="59">
        <v>0</v>
      </c>
      <c r="Q9" s="59">
        <v>0</v>
      </c>
      <c r="R9" s="59">
        <f>'виды ремонта'!I9</f>
        <v>9082959.040000001</v>
      </c>
      <c r="S9" s="60">
        <f t="shared" ref="S9:S14" si="0">N9/K9</f>
        <v>6027.9791876825066</v>
      </c>
      <c r="T9" s="60">
        <v>9656</v>
      </c>
      <c r="U9" s="61" t="s">
        <v>56</v>
      </c>
    </row>
    <row r="10" spans="1:21" ht="18.75" customHeight="1" x14ac:dyDescent="0.25">
      <c r="A10" s="56">
        <v>2</v>
      </c>
      <c r="B10" s="56" t="s">
        <v>53</v>
      </c>
      <c r="C10" s="56" t="s">
        <v>58</v>
      </c>
      <c r="D10" s="56"/>
      <c r="E10" s="56"/>
      <c r="F10" s="56">
        <v>7</v>
      </c>
      <c r="G10" s="56"/>
      <c r="H10" s="56"/>
      <c r="I10" s="57">
        <v>1966</v>
      </c>
      <c r="J10" s="58">
        <v>739.2</v>
      </c>
      <c r="K10" s="59">
        <v>666.4</v>
      </c>
      <c r="L10" s="59">
        <v>575.9</v>
      </c>
      <c r="M10" s="60">
        <v>33</v>
      </c>
      <c r="N10" s="59">
        <f>O10+P10+Q10+R10</f>
        <v>100935.23</v>
      </c>
      <c r="O10" s="59">
        <v>0</v>
      </c>
      <c r="P10" s="59">
        <v>0</v>
      </c>
      <c r="Q10" s="59">
        <v>0</v>
      </c>
      <c r="R10" s="59">
        <f>'виды ремонта'!I10</f>
        <v>100935.23</v>
      </c>
      <c r="S10" s="60">
        <f t="shared" si="0"/>
        <v>151.46343037214885</v>
      </c>
      <c r="T10" s="60">
        <v>746</v>
      </c>
      <c r="U10" s="61" t="s">
        <v>56</v>
      </c>
    </row>
    <row r="11" spans="1:21" x14ac:dyDescent="0.25">
      <c r="A11" s="56">
        <v>3</v>
      </c>
      <c r="B11" s="56" t="s">
        <v>50</v>
      </c>
      <c r="C11" s="56" t="s">
        <v>51</v>
      </c>
      <c r="D11" s="56" t="s">
        <v>52</v>
      </c>
      <c r="E11" s="56" t="s">
        <v>57</v>
      </c>
      <c r="F11" s="56">
        <v>84</v>
      </c>
      <c r="G11" s="56"/>
      <c r="H11" s="56"/>
      <c r="I11" s="57">
        <v>1968</v>
      </c>
      <c r="J11" s="58">
        <v>389.1</v>
      </c>
      <c r="K11" s="59">
        <v>355.6</v>
      </c>
      <c r="L11" s="59">
        <v>355.6</v>
      </c>
      <c r="M11" s="60">
        <v>18</v>
      </c>
      <c r="N11" s="59">
        <f>O11+P11+Q11+R11</f>
        <v>286337.2</v>
      </c>
      <c r="O11" s="59">
        <v>0</v>
      </c>
      <c r="P11" s="59">
        <v>0</v>
      </c>
      <c r="Q11" s="59">
        <v>0</v>
      </c>
      <c r="R11" s="59">
        <f>'виды ремонта'!I11</f>
        <v>286337.2</v>
      </c>
      <c r="S11" s="60">
        <f t="shared" si="0"/>
        <v>805.22272215972998</v>
      </c>
      <c r="T11" s="60">
        <f>4561*72.4/K11</f>
        <v>928.61754780652416</v>
      </c>
      <c r="U11" s="61" t="s">
        <v>56</v>
      </c>
    </row>
    <row r="12" spans="1:21" x14ac:dyDescent="0.25">
      <c r="A12" s="56">
        <v>4</v>
      </c>
      <c r="B12" s="56" t="s">
        <v>50</v>
      </c>
      <c r="C12" s="56" t="s">
        <v>51</v>
      </c>
      <c r="D12" s="56" t="s">
        <v>52</v>
      </c>
      <c r="E12" s="56" t="s">
        <v>63</v>
      </c>
      <c r="F12" s="56">
        <v>77</v>
      </c>
      <c r="G12" s="56"/>
      <c r="H12" s="56" t="s">
        <v>64</v>
      </c>
      <c r="I12" s="57">
        <v>2003</v>
      </c>
      <c r="J12" s="58">
        <v>1530.31</v>
      </c>
      <c r="K12" s="59">
        <v>1007.61</v>
      </c>
      <c r="L12" s="59">
        <v>1007.61</v>
      </c>
      <c r="M12" s="60">
        <v>42</v>
      </c>
      <c r="N12" s="59">
        <f>O12+P12+Q12+R12</f>
        <v>389929.69</v>
      </c>
      <c r="O12" s="59">
        <v>0</v>
      </c>
      <c r="P12" s="59">
        <v>0</v>
      </c>
      <c r="Q12" s="59">
        <v>0</v>
      </c>
      <c r="R12" s="59">
        <f>'виды ремонта'!I12</f>
        <v>389929.69</v>
      </c>
      <c r="S12" s="60">
        <f t="shared" si="0"/>
        <v>386.98473615783882</v>
      </c>
      <c r="T12" s="60">
        <f>4561*107.9/K12</f>
        <v>488.41506138287633</v>
      </c>
      <c r="U12" s="61" t="s">
        <v>56</v>
      </c>
    </row>
    <row r="13" spans="1:21" x14ac:dyDescent="0.25">
      <c r="A13" s="56">
        <v>5</v>
      </c>
      <c r="B13" s="56" t="s">
        <v>50</v>
      </c>
      <c r="C13" s="56" t="s">
        <v>51</v>
      </c>
      <c r="D13" s="56" t="s">
        <v>52</v>
      </c>
      <c r="E13" s="56" t="s">
        <v>65</v>
      </c>
      <c r="F13" s="56">
        <v>33</v>
      </c>
      <c r="G13" s="56"/>
      <c r="H13" s="56"/>
      <c r="I13" s="57">
        <v>1962</v>
      </c>
      <c r="J13" s="58">
        <v>686.7</v>
      </c>
      <c r="K13" s="59">
        <v>638.5</v>
      </c>
      <c r="L13" s="59">
        <v>638.5</v>
      </c>
      <c r="M13" s="60">
        <v>16</v>
      </c>
      <c r="N13" s="59">
        <f t="shared" ref="N13" si="1">O13+P13+Q13+R13</f>
        <v>4529040.33</v>
      </c>
      <c r="O13" s="59">
        <v>0</v>
      </c>
      <c r="P13" s="59">
        <v>0</v>
      </c>
      <c r="Q13" s="59">
        <v>0</v>
      </c>
      <c r="R13" s="59">
        <f>'виды ремонта'!I13</f>
        <v>4529040.33</v>
      </c>
      <c r="S13" s="60">
        <f t="shared" si="0"/>
        <v>7093.2503210649966</v>
      </c>
      <c r="T13" s="60">
        <v>12329</v>
      </c>
      <c r="U13" s="61" t="s">
        <v>56</v>
      </c>
    </row>
    <row r="14" spans="1:21" ht="20.25" customHeight="1" x14ac:dyDescent="0.25">
      <c r="A14" s="56">
        <v>6</v>
      </c>
      <c r="B14" s="62" t="s">
        <v>53</v>
      </c>
      <c r="C14" s="62" t="s">
        <v>54</v>
      </c>
      <c r="D14" s="63" t="s">
        <v>52</v>
      </c>
      <c r="E14" s="62" t="s">
        <v>55</v>
      </c>
      <c r="F14" s="62">
        <v>66</v>
      </c>
      <c r="G14" s="64"/>
      <c r="H14" s="64"/>
      <c r="I14" s="65">
        <v>1980</v>
      </c>
      <c r="J14" s="59">
        <v>1221.2</v>
      </c>
      <c r="K14" s="59">
        <v>761</v>
      </c>
      <c r="L14" s="59">
        <v>657.6</v>
      </c>
      <c r="M14" s="60">
        <v>31</v>
      </c>
      <c r="N14" s="59">
        <f>O14+P14+Q14+R14</f>
        <v>441172.73</v>
      </c>
      <c r="O14" s="59">
        <v>0</v>
      </c>
      <c r="P14" s="59">
        <v>0</v>
      </c>
      <c r="Q14" s="59">
        <v>0</v>
      </c>
      <c r="R14" s="59">
        <f>'виды ремонта'!I14</f>
        <v>441172.73</v>
      </c>
      <c r="S14" s="60">
        <f t="shared" si="0"/>
        <v>579.72763469119582</v>
      </c>
      <c r="T14" s="60">
        <f>4561*107.8/K14</f>
        <v>646.09172141918532</v>
      </c>
      <c r="U14" s="61" t="s">
        <v>56</v>
      </c>
    </row>
    <row r="15" spans="1:21" ht="17.25" customHeight="1" x14ac:dyDescent="0.25">
      <c r="A15" s="88" t="s">
        <v>62</v>
      </c>
      <c r="B15" s="89"/>
      <c r="C15" s="89"/>
      <c r="D15" s="89"/>
      <c r="E15" s="89"/>
      <c r="F15" s="89"/>
      <c r="G15" s="89"/>
      <c r="H15" s="90"/>
      <c r="I15" s="66" t="s">
        <v>0</v>
      </c>
      <c r="J15" s="67">
        <f>SUM(J9:J14)</f>
        <v>6195.3099999999995</v>
      </c>
      <c r="K15" s="67">
        <f>SUM(K9:K14)</f>
        <v>4935.91</v>
      </c>
      <c r="L15" s="67">
        <f>SUM(L9:L14)</f>
        <v>4576.8100000000004</v>
      </c>
      <c r="M15" s="68">
        <f>SUM(M9:M14)</f>
        <v>199</v>
      </c>
      <c r="N15" s="67">
        <f>SUM(N9:N14)</f>
        <v>14830374.220000001</v>
      </c>
      <c r="O15" s="67">
        <f>SUM(O9:O13)</f>
        <v>0</v>
      </c>
      <c r="P15" s="67">
        <f>SUM(P9:P13)</f>
        <v>0</v>
      </c>
      <c r="Q15" s="67">
        <f>SUM(Q9:Q13)</f>
        <v>0</v>
      </c>
      <c r="R15" s="67">
        <f>SUM(R9:R14)</f>
        <v>14830374.220000001</v>
      </c>
      <c r="S15" s="67" t="s">
        <v>0</v>
      </c>
      <c r="T15" s="67" t="s">
        <v>0</v>
      </c>
      <c r="U15" s="69" t="s">
        <v>0</v>
      </c>
    </row>
    <row r="16" spans="1:21" x14ac:dyDescent="0.25">
      <c r="A16" s="4">
        <v>2024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33"/>
    </row>
    <row r="17" spans="1:21" x14ac:dyDescent="0.25">
      <c r="A17" s="56">
        <v>1</v>
      </c>
      <c r="B17" s="56" t="s">
        <v>50</v>
      </c>
      <c r="C17" s="56" t="s">
        <v>51</v>
      </c>
      <c r="D17" s="56" t="s">
        <v>66</v>
      </c>
      <c r="E17" s="56" t="s">
        <v>67</v>
      </c>
      <c r="F17" s="56">
        <v>4</v>
      </c>
      <c r="G17" s="66"/>
      <c r="H17" s="66"/>
      <c r="I17" s="56">
        <v>1952</v>
      </c>
      <c r="J17" s="59">
        <v>428.1</v>
      </c>
      <c r="K17" s="59">
        <v>382.5</v>
      </c>
      <c r="L17" s="59">
        <v>287.10000000000002</v>
      </c>
      <c r="M17" s="60">
        <v>23</v>
      </c>
      <c r="N17" s="59">
        <f>O17+P17+Q17+R17</f>
        <v>4517406.59</v>
      </c>
      <c r="O17" s="59">
        <v>0</v>
      </c>
      <c r="P17" s="59">
        <v>0</v>
      </c>
      <c r="Q17" s="59">
        <v>0</v>
      </c>
      <c r="R17" s="59">
        <v>4517406.59</v>
      </c>
      <c r="S17" s="60">
        <f>N17/K17</f>
        <v>11810.213307189542</v>
      </c>
      <c r="T17" s="60">
        <v>21548</v>
      </c>
      <c r="U17" s="61" t="s">
        <v>68</v>
      </c>
    </row>
    <row r="18" spans="1:21" ht="44.25" customHeight="1" x14ac:dyDescent="0.25">
      <c r="A18" s="56">
        <v>2</v>
      </c>
      <c r="B18" s="62" t="s">
        <v>53</v>
      </c>
      <c r="C18" s="57" t="s">
        <v>69</v>
      </c>
      <c r="D18" s="56"/>
      <c r="E18" s="56"/>
      <c r="F18" s="56">
        <v>4</v>
      </c>
      <c r="G18" s="66"/>
      <c r="H18" s="66"/>
      <c r="I18" s="56">
        <v>1980</v>
      </c>
      <c r="J18" s="59">
        <v>923.6</v>
      </c>
      <c r="K18" s="59">
        <v>839</v>
      </c>
      <c r="L18" s="59">
        <v>750.3</v>
      </c>
      <c r="M18" s="60">
        <v>27</v>
      </c>
      <c r="N18" s="59">
        <f>O18+P18+Q18+R18</f>
        <v>8750149.1199999992</v>
      </c>
      <c r="O18" s="59">
        <v>0</v>
      </c>
      <c r="P18" s="59">
        <v>0</v>
      </c>
      <c r="Q18" s="59">
        <v>0</v>
      </c>
      <c r="R18" s="59">
        <v>8750149.1199999992</v>
      </c>
      <c r="S18" s="60">
        <f>N18/K18</f>
        <v>10429.259976162097</v>
      </c>
      <c r="T18" s="60">
        <v>22118</v>
      </c>
      <c r="U18" s="61" t="s">
        <v>68</v>
      </c>
    </row>
    <row r="19" spans="1:21" x14ac:dyDescent="0.25">
      <c r="A19" s="56">
        <v>3</v>
      </c>
      <c r="B19" s="62" t="s">
        <v>53</v>
      </c>
      <c r="C19" s="57" t="s">
        <v>58</v>
      </c>
      <c r="D19" s="56"/>
      <c r="E19" s="56"/>
      <c r="F19" s="56">
        <v>7</v>
      </c>
      <c r="G19" s="66"/>
      <c r="H19" s="66"/>
      <c r="I19" s="56">
        <v>1966</v>
      </c>
      <c r="J19" s="59">
        <v>739.2</v>
      </c>
      <c r="K19" s="59">
        <v>666.4</v>
      </c>
      <c r="L19" s="59">
        <v>575.9</v>
      </c>
      <c r="M19" s="60">
        <v>33</v>
      </c>
      <c r="N19" s="59">
        <f>O19+P19+Q19+R19</f>
        <v>583004.17000000004</v>
      </c>
      <c r="O19" s="59">
        <v>0</v>
      </c>
      <c r="P19" s="59">
        <v>0</v>
      </c>
      <c r="Q19" s="59">
        <v>0</v>
      </c>
      <c r="R19" s="59">
        <v>583004.17000000004</v>
      </c>
      <c r="S19" s="60">
        <f>N19/K19</f>
        <v>874.8561974789917</v>
      </c>
      <c r="T19" s="60">
        <v>9850</v>
      </c>
      <c r="U19" s="61" t="s">
        <v>68</v>
      </c>
    </row>
    <row r="20" spans="1:21" x14ac:dyDescent="0.25">
      <c r="A20" s="74">
        <v>4</v>
      </c>
      <c r="B20" s="56" t="s">
        <v>50</v>
      </c>
      <c r="C20" s="56" t="s">
        <v>51</v>
      </c>
      <c r="D20" s="56" t="s">
        <v>52</v>
      </c>
      <c r="E20" s="56" t="s">
        <v>80</v>
      </c>
      <c r="F20" s="56">
        <v>1</v>
      </c>
      <c r="G20" s="56"/>
      <c r="H20" s="56"/>
      <c r="I20" s="57">
        <v>1975</v>
      </c>
      <c r="J20" s="58">
        <v>4299.5</v>
      </c>
      <c r="K20" s="59">
        <v>3347.6</v>
      </c>
      <c r="L20" s="59">
        <v>3303.8</v>
      </c>
      <c r="M20" s="60">
        <v>118</v>
      </c>
      <c r="N20" s="59">
        <f>O20+P20+Q20+R20</f>
        <v>11690884.630000001</v>
      </c>
      <c r="O20" s="59">
        <v>0</v>
      </c>
      <c r="P20" s="59">
        <v>0</v>
      </c>
      <c r="Q20" s="59">
        <v>0</v>
      </c>
      <c r="R20" s="59">
        <v>11690884.630000001</v>
      </c>
      <c r="S20" s="60">
        <f>N20/K20</f>
        <v>3492.3182668180193</v>
      </c>
      <c r="T20" s="60">
        <v>4200</v>
      </c>
      <c r="U20" s="61" t="s">
        <v>68</v>
      </c>
    </row>
    <row r="21" spans="1:21" x14ac:dyDescent="0.25">
      <c r="A21" s="88" t="s">
        <v>62</v>
      </c>
      <c r="B21" s="89"/>
      <c r="C21" s="89"/>
      <c r="D21" s="89"/>
      <c r="E21" s="89"/>
      <c r="F21" s="89"/>
      <c r="G21" s="89"/>
      <c r="H21" s="90"/>
      <c r="I21" s="66" t="s">
        <v>0</v>
      </c>
      <c r="J21" s="67">
        <f>SUM(J17:J20)</f>
        <v>6390.4</v>
      </c>
      <c r="K21" s="67">
        <f t="shared" ref="K21:R21" si="2">SUM(K17:K20)</f>
        <v>5235.5</v>
      </c>
      <c r="L21" s="67">
        <f t="shared" si="2"/>
        <v>4917.1000000000004</v>
      </c>
      <c r="M21" s="68">
        <f t="shared" si="2"/>
        <v>201</v>
      </c>
      <c r="N21" s="67">
        <f t="shared" si="2"/>
        <v>25541444.509999998</v>
      </c>
      <c r="O21" s="67">
        <f t="shared" si="2"/>
        <v>0</v>
      </c>
      <c r="P21" s="67">
        <f t="shared" si="2"/>
        <v>0</v>
      </c>
      <c r="Q21" s="67">
        <f t="shared" si="2"/>
        <v>0</v>
      </c>
      <c r="R21" s="67">
        <f t="shared" si="2"/>
        <v>25541444.509999998</v>
      </c>
      <c r="S21" s="67" t="s">
        <v>0</v>
      </c>
      <c r="T21" s="67" t="s">
        <v>0</v>
      </c>
      <c r="U21" s="69" t="s">
        <v>0</v>
      </c>
    </row>
    <row r="22" spans="1:21" x14ac:dyDescent="0.25">
      <c r="A22" s="34">
        <v>2025</v>
      </c>
      <c r="B22" s="2"/>
      <c r="C22" s="2"/>
      <c r="D22" s="2"/>
      <c r="E22" s="2"/>
      <c r="F22" s="2"/>
      <c r="G22" s="2"/>
      <c r="H22" s="2"/>
      <c r="I22" s="2"/>
      <c r="J22" s="38"/>
      <c r="K22" s="38"/>
      <c r="L22" s="38"/>
      <c r="M22" s="39"/>
      <c r="N22" s="38"/>
      <c r="O22" s="38"/>
      <c r="P22" s="38"/>
      <c r="Q22" s="38"/>
      <c r="R22" s="38"/>
      <c r="S22" s="38"/>
      <c r="T22" s="38"/>
      <c r="U22" s="35"/>
    </row>
    <row r="23" spans="1:21" x14ac:dyDescent="0.25">
      <c r="A23" s="56">
        <v>1</v>
      </c>
      <c r="B23" s="79" t="s">
        <v>50</v>
      </c>
      <c r="C23" s="79" t="s">
        <v>51</v>
      </c>
      <c r="D23" s="80" t="s">
        <v>52</v>
      </c>
      <c r="E23" s="79" t="s">
        <v>82</v>
      </c>
      <c r="F23" s="79">
        <v>91</v>
      </c>
      <c r="G23" s="81"/>
      <c r="H23" s="81"/>
      <c r="I23" s="57">
        <v>1961</v>
      </c>
      <c r="J23" s="58">
        <v>1033.5999999999999</v>
      </c>
      <c r="K23" s="59">
        <v>635.1</v>
      </c>
      <c r="L23" s="59">
        <v>635.1</v>
      </c>
      <c r="M23" s="60">
        <v>28</v>
      </c>
      <c r="N23" s="59">
        <f>Q23+R23</f>
        <v>3110471.4</v>
      </c>
      <c r="O23" s="59">
        <v>0</v>
      </c>
      <c r="P23" s="59">
        <v>0</v>
      </c>
      <c r="Q23" s="59">
        <v>542720.10000000009</v>
      </c>
      <c r="R23" s="59">
        <v>2567751.2999999998</v>
      </c>
      <c r="S23" s="60">
        <f>N23/K23</f>
        <v>4897.6088804912606</v>
      </c>
      <c r="T23" s="60">
        <v>29081</v>
      </c>
      <c r="U23" s="61" t="s">
        <v>89</v>
      </c>
    </row>
    <row r="24" spans="1:21" x14ac:dyDescent="0.25">
      <c r="A24" s="56">
        <v>2</v>
      </c>
      <c r="B24" s="79" t="s">
        <v>50</v>
      </c>
      <c r="C24" s="79" t="s">
        <v>51</v>
      </c>
      <c r="D24" s="80" t="s">
        <v>52</v>
      </c>
      <c r="E24" s="79" t="s">
        <v>83</v>
      </c>
      <c r="F24" s="79">
        <v>17</v>
      </c>
      <c r="G24" s="81"/>
      <c r="H24" s="81"/>
      <c r="I24" s="78">
        <v>1953</v>
      </c>
      <c r="J24" s="58">
        <v>436.90000000000003</v>
      </c>
      <c r="K24" s="59">
        <v>392.4</v>
      </c>
      <c r="L24" s="59">
        <v>392.4</v>
      </c>
      <c r="M24" s="60">
        <v>17</v>
      </c>
      <c r="N24" s="59">
        <f t="shared" ref="N24:N48" si="3">Q24+R24</f>
        <v>184446.93</v>
      </c>
      <c r="O24" s="59">
        <v>0</v>
      </c>
      <c r="P24" s="59">
        <v>0</v>
      </c>
      <c r="Q24" s="59">
        <v>32182.600000000006</v>
      </c>
      <c r="R24" s="59">
        <v>152264.32999999999</v>
      </c>
      <c r="S24" s="60">
        <f t="shared" ref="S24:S47" si="4">N24/K24</f>
        <v>470.0482415902141</v>
      </c>
      <c r="T24" s="60">
        <v>9892</v>
      </c>
      <c r="U24" s="61" t="s">
        <v>89</v>
      </c>
    </row>
    <row r="25" spans="1:21" x14ac:dyDescent="0.25">
      <c r="A25" s="56">
        <v>3</v>
      </c>
      <c r="B25" s="79" t="s">
        <v>50</v>
      </c>
      <c r="C25" s="79" t="s">
        <v>51</v>
      </c>
      <c r="D25" s="80" t="s">
        <v>52</v>
      </c>
      <c r="E25" s="79" t="s">
        <v>83</v>
      </c>
      <c r="F25" s="79">
        <v>22</v>
      </c>
      <c r="G25" s="81"/>
      <c r="H25" s="81"/>
      <c r="I25" s="78">
        <v>1952</v>
      </c>
      <c r="J25" s="58">
        <v>437</v>
      </c>
      <c r="K25" s="59">
        <v>392.6</v>
      </c>
      <c r="L25" s="59">
        <v>392.6</v>
      </c>
      <c r="M25" s="60">
        <v>28</v>
      </c>
      <c r="N25" s="59">
        <f t="shared" si="3"/>
        <v>96435.49</v>
      </c>
      <c r="O25" s="59">
        <v>0</v>
      </c>
      <c r="P25" s="59">
        <v>0</v>
      </c>
      <c r="Q25" s="59">
        <v>16826.22</v>
      </c>
      <c r="R25" s="59">
        <v>79609.27</v>
      </c>
      <c r="S25" s="60">
        <f t="shared" si="4"/>
        <v>245.63293428425879</v>
      </c>
      <c r="T25" s="60">
        <v>5522</v>
      </c>
      <c r="U25" s="61" t="s">
        <v>89</v>
      </c>
    </row>
    <row r="26" spans="1:21" x14ac:dyDescent="0.25">
      <c r="A26" s="56">
        <v>4</v>
      </c>
      <c r="B26" s="79" t="s">
        <v>50</v>
      </c>
      <c r="C26" s="79" t="s">
        <v>51</v>
      </c>
      <c r="D26" s="80" t="s">
        <v>52</v>
      </c>
      <c r="E26" s="79" t="s">
        <v>90</v>
      </c>
      <c r="F26" s="79">
        <v>7</v>
      </c>
      <c r="G26" s="81"/>
      <c r="H26" s="81" t="s">
        <v>64</v>
      </c>
      <c r="I26" s="78">
        <v>1988</v>
      </c>
      <c r="J26" s="58">
        <v>1175.3899999999999</v>
      </c>
      <c r="K26" s="59">
        <v>738.49</v>
      </c>
      <c r="L26" s="59">
        <v>738.49</v>
      </c>
      <c r="M26" s="60">
        <v>28</v>
      </c>
      <c r="N26" s="59">
        <f t="shared" si="3"/>
        <v>155000</v>
      </c>
      <c r="O26" s="59">
        <v>0</v>
      </c>
      <c r="P26" s="59">
        <v>0</v>
      </c>
      <c r="Q26" s="59">
        <v>27044.649999999994</v>
      </c>
      <c r="R26" s="59">
        <v>127955.35</v>
      </c>
      <c r="S26" s="60">
        <f t="shared" si="4"/>
        <v>209.88774390987012</v>
      </c>
      <c r="T26" s="60">
        <v>7896</v>
      </c>
      <c r="U26" s="61" t="s">
        <v>89</v>
      </c>
    </row>
    <row r="27" spans="1:21" x14ac:dyDescent="0.25">
      <c r="A27" s="56">
        <v>5</v>
      </c>
      <c r="B27" s="79" t="s">
        <v>50</v>
      </c>
      <c r="C27" s="79" t="s">
        <v>51</v>
      </c>
      <c r="D27" s="80" t="s">
        <v>52</v>
      </c>
      <c r="E27" s="79" t="s">
        <v>84</v>
      </c>
      <c r="F27" s="79">
        <v>12</v>
      </c>
      <c r="G27" s="81"/>
      <c r="H27" s="81"/>
      <c r="I27" s="78">
        <v>1994</v>
      </c>
      <c r="J27" s="58">
        <v>1216</v>
      </c>
      <c r="K27" s="59">
        <v>830.2</v>
      </c>
      <c r="L27" s="59">
        <v>830.2</v>
      </c>
      <c r="M27" s="60">
        <v>37</v>
      </c>
      <c r="N27" s="59">
        <f t="shared" si="3"/>
        <v>333212.38</v>
      </c>
      <c r="O27" s="59">
        <v>0</v>
      </c>
      <c r="P27" s="59">
        <v>0</v>
      </c>
      <c r="Q27" s="59">
        <v>58139.44</v>
      </c>
      <c r="R27" s="59">
        <v>275072.94</v>
      </c>
      <c r="S27" s="60">
        <f t="shared" si="4"/>
        <v>401.36398458202842</v>
      </c>
      <c r="T27" s="60">
        <v>536</v>
      </c>
      <c r="U27" s="61" t="s">
        <v>89</v>
      </c>
    </row>
    <row r="28" spans="1:21" x14ac:dyDescent="0.25">
      <c r="A28" s="56">
        <v>6</v>
      </c>
      <c r="B28" s="79" t="s">
        <v>50</v>
      </c>
      <c r="C28" s="79" t="s">
        <v>51</v>
      </c>
      <c r="D28" s="80" t="s">
        <v>52</v>
      </c>
      <c r="E28" s="79" t="s">
        <v>84</v>
      </c>
      <c r="F28" s="79">
        <v>4</v>
      </c>
      <c r="G28" s="81"/>
      <c r="H28" s="81"/>
      <c r="I28" s="78">
        <v>1990</v>
      </c>
      <c r="J28" s="58">
        <v>1693.6999999999998</v>
      </c>
      <c r="K28" s="59">
        <v>1142.0999999999999</v>
      </c>
      <c r="L28" s="59">
        <v>1012.2</v>
      </c>
      <c r="M28" s="60">
        <v>38</v>
      </c>
      <c r="N28" s="59">
        <f t="shared" si="3"/>
        <v>388747.78</v>
      </c>
      <c r="O28" s="59">
        <v>0</v>
      </c>
      <c r="P28" s="59">
        <v>0</v>
      </c>
      <c r="Q28" s="59">
        <v>67829.340000000026</v>
      </c>
      <c r="R28" s="59">
        <v>320918.44</v>
      </c>
      <c r="S28" s="60">
        <f t="shared" si="4"/>
        <v>340.37980912354442</v>
      </c>
      <c r="T28" s="60">
        <v>454</v>
      </c>
      <c r="U28" s="61" t="s">
        <v>89</v>
      </c>
    </row>
    <row r="29" spans="1:21" x14ac:dyDescent="0.25">
      <c r="A29" s="56">
        <v>7</v>
      </c>
      <c r="B29" s="79" t="s">
        <v>50</v>
      </c>
      <c r="C29" s="79" t="s">
        <v>51</v>
      </c>
      <c r="D29" s="80" t="s">
        <v>66</v>
      </c>
      <c r="E29" s="79" t="s">
        <v>67</v>
      </c>
      <c r="F29" s="79">
        <v>6</v>
      </c>
      <c r="G29" s="81"/>
      <c r="H29" s="81"/>
      <c r="I29" s="78">
        <v>1952</v>
      </c>
      <c r="J29" s="58">
        <v>424.4</v>
      </c>
      <c r="K29" s="59">
        <v>382.2</v>
      </c>
      <c r="L29" s="59">
        <v>382.2</v>
      </c>
      <c r="M29" s="60">
        <v>25</v>
      </c>
      <c r="N29" s="59">
        <f t="shared" si="3"/>
        <v>179138.05</v>
      </c>
      <c r="O29" s="59">
        <v>0</v>
      </c>
      <c r="P29" s="59">
        <v>0</v>
      </c>
      <c r="Q29" s="59">
        <v>31256.299999999988</v>
      </c>
      <c r="R29" s="59">
        <v>147881.75</v>
      </c>
      <c r="S29" s="60">
        <f t="shared" si="4"/>
        <v>468.70238095238096</v>
      </c>
      <c r="T29" s="60">
        <v>9865</v>
      </c>
      <c r="U29" s="61" t="s">
        <v>89</v>
      </c>
    </row>
    <row r="30" spans="1:21" x14ac:dyDescent="0.25">
      <c r="A30" s="56">
        <v>8</v>
      </c>
      <c r="B30" s="79" t="s">
        <v>50</v>
      </c>
      <c r="C30" s="79" t="s">
        <v>51</v>
      </c>
      <c r="D30" s="80" t="s">
        <v>66</v>
      </c>
      <c r="E30" s="79" t="s">
        <v>67</v>
      </c>
      <c r="F30" s="79">
        <v>3</v>
      </c>
      <c r="G30" s="81"/>
      <c r="H30" s="81"/>
      <c r="I30" s="78">
        <v>1952</v>
      </c>
      <c r="J30" s="58">
        <v>424.90000000000003</v>
      </c>
      <c r="K30" s="59">
        <v>379.6</v>
      </c>
      <c r="L30" s="59">
        <v>379.6</v>
      </c>
      <c r="M30" s="60">
        <v>15</v>
      </c>
      <c r="N30" s="59">
        <f t="shared" si="3"/>
        <v>178061.34</v>
      </c>
      <c r="O30" s="59">
        <v>0</v>
      </c>
      <c r="P30" s="59">
        <v>0</v>
      </c>
      <c r="Q30" s="59">
        <v>31068.429999999993</v>
      </c>
      <c r="R30" s="59">
        <v>146992.91</v>
      </c>
      <c r="S30" s="60">
        <f t="shared" si="4"/>
        <v>469.0762381454162</v>
      </c>
      <c r="T30" s="60">
        <v>9944</v>
      </c>
      <c r="U30" s="61" t="s">
        <v>89</v>
      </c>
    </row>
    <row r="31" spans="1:21" x14ac:dyDescent="0.25">
      <c r="A31" s="56">
        <v>9</v>
      </c>
      <c r="B31" s="79" t="s">
        <v>50</v>
      </c>
      <c r="C31" s="79" t="s">
        <v>51</v>
      </c>
      <c r="D31" s="80" t="s">
        <v>66</v>
      </c>
      <c r="E31" s="79" t="s">
        <v>67</v>
      </c>
      <c r="F31" s="79">
        <v>2</v>
      </c>
      <c r="G31" s="81"/>
      <c r="H31" s="81"/>
      <c r="I31" s="78">
        <v>1954</v>
      </c>
      <c r="J31" s="58">
        <v>777.29</v>
      </c>
      <c r="K31" s="59">
        <v>732.8</v>
      </c>
      <c r="L31" s="59">
        <v>732.8</v>
      </c>
      <c r="M31" s="60">
        <v>33</v>
      </c>
      <c r="N31" s="59">
        <f t="shared" si="3"/>
        <v>1212552.6000000001</v>
      </c>
      <c r="O31" s="59">
        <v>0</v>
      </c>
      <c r="P31" s="59">
        <v>0</v>
      </c>
      <c r="Q31" s="59">
        <v>211568.15000000014</v>
      </c>
      <c r="R31" s="59">
        <v>1000984.45</v>
      </c>
      <c r="S31" s="60">
        <f t="shared" si="4"/>
        <v>1654.6842248908299</v>
      </c>
      <c r="T31" s="60">
        <v>13607</v>
      </c>
      <c r="U31" s="61" t="s">
        <v>89</v>
      </c>
    </row>
    <row r="32" spans="1:21" x14ac:dyDescent="0.25">
      <c r="A32" s="56">
        <v>10</v>
      </c>
      <c r="B32" s="79" t="s">
        <v>50</v>
      </c>
      <c r="C32" s="79" t="s">
        <v>51</v>
      </c>
      <c r="D32" s="80" t="s">
        <v>66</v>
      </c>
      <c r="E32" s="79" t="s">
        <v>67</v>
      </c>
      <c r="F32" s="79">
        <v>1</v>
      </c>
      <c r="G32" s="81"/>
      <c r="H32" s="81"/>
      <c r="I32" s="78">
        <v>1955</v>
      </c>
      <c r="J32" s="58">
        <v>968.2</v>
      </c>
      <c r="K32" s="59">
        <v>813</v>
      </c>
      <c r="L32" s="59">
        <v>715.1</v>
      </c>
      <c r="M32" s="60">
        <v>18</v>
      </c>
      <c r="N32" s="59">
        <f t="shared" si="3"/>
        <v>1332953.42</v>
      </c>
      <c r="O32" s="59">
        <v>0</v>
      </c>
      <c r="P32" s="59">
        <v>0</v>
      </c>
      <c r="Q32" s="59">
        <v>232575.87999999989</v>
      </c>
      <c r="R32" s="59">
        <v>1100377.54</v>
      </c>
      <c r="S32" s="60">
        <f t="shared" si="4"/>
        <v>1639.5491020910208</v>
      </c>
      <c r="T32" s="60">
        <v>15273</v>
      </c>
      <c r="U32" s="61" t="s">
        <v>89</v>
      </c>
    </row>
    <row r="33" spans="1:21" x14ac:dyDescent="0.25">
      <c r="A33" s="56">
        <v>11</v>
      </c>
      <c r="B33" s="79" t="s">
        <v>50</v>
      </c>
      <c r="C33" s="79" t="s">
        <v>51</v>
      </c>
      <c r="D33" s="80" t="s">
        <v>52</v>
      </c>
      <c r="E33" s="79" t="s">
        <v>85</v>
      </c>
      <c r="F33" s="79">
        <v>9</v>
      </c>
      <c r="G33" s="81"/>
      <c r="H33" s="81"/>
      <c r="I33" s="78">
        <v>1977</v>
      </c>
      <c r="J33" s="58">
        <v>1584.4999999999998</v>
      </c>
      <c r="K33" s="59">
        <v>1093.3</v>
      </c>
      <c r="L33" s="59">
        <v>1063.3</v>
      </c>
      <c r="M33" s="60">
        <v>47</v>
      </c>
      <c r="N33" s="59">
        <f t="shared" si="3"/>
        <v>352694.27</v>
      </c>
      <c r="O33" s="59">
        <v>0</v>
      </c>
      <c r="P33" s="59">
        <v>0</v>
      </c>
      <c r="Q33" s="59">
        <v>61538.670000000042</v>
      </c>
      <c r="R33" s="59">
        <v>291155.59999999998</v>
      </c>
      <c r="S33" s="60">
        <f t="shared" si="4"/>
        <v>322.59605780664049</v>
      </c>
      <c r="T33" s="60">
        <v>12874</v>
      </c>
      <c r="U33" s="61" t="s">
        <v>89</v>
      </c>
    </row>
    <row r="34" spans="1:21" x14ac:dyDescent="0.25">
      <c r="A34" s="56">
        <v>12</v>
      </c>
      <c r="B34" s="79" t="s">
        <v>50</v>
      </c>
      <c r="C34" s="79" t="s">
        <v>51</v>
      </c>
      <c r="D34" s="80" t="s">
        <v>52</v>
      </c>
      <c r="E34" s="79" t="s">
        <v>85</v>
      </c>
      <c r="F34" s="79">
        <v>8</v>
      </c>
      <c r="G34" s="81"/>
      <c r="H34" s="81"/>
      <c r="I34" s="78">
        <v>1989</v>
      </c>
      <c r="J34" s="58">
        <v>1938.3999999999999</v>
      </c>
      <c r="K34" s="59">
        <v>1349</v>
      </c>
      <c r="L34" s="59">
        <v>1131.5999999999999</v>
      </c>
      <c r="M34" s="60">
        <v>53</v>
      </c>
      <c r="N34" s="59">
        <f t="shared" si="3"/>
        <v>1089362.3800000001</v>
      </c>
      <c r="O34" s="59">
        <v>0</v>
      </c>
      <c r="P34" s="59">
        <v>0</v>
      </c>
      <c r="Q34" s="59">
        <v>190073.72000000009</v>
      </c>
      <c r="R34" s="59">
        <v>899288.66</v>
      </c>
      <c r="S34" s="60">
        <f t="shared" si="4"/>
        <v>807.53326908821361</v>
      </c>
      <c r="T34" s="60">
        <v>12775</v>
      </c>
      <c r="U34" s="61" t="s">
        <v>89</v>
      </c>
    </row>
    <row r="35" spans="1:21" x14ac:dyDescent="0.25">
      <c r="A35" s="56">
        <v>13</v>
      </c>
      <c r="B35" s="79" t="s">
        <v>50</v>
      </c>
      <c r="C35" s="79" t="s">
        <v>51</v>
      </c>
      <c r="D35" s="80" t="s">
        <v>52</v>
      </c>
      <c r="E35" s="79" t="s">
        <v>85</v>
      </c>
      <c r="F35" s="79">
        <v>6</v>
      </c>
      <c r="G35" s="81"/>
      <c r="H35" s="81"/>
      <c r="I35" s="78">
        <v>1980</v>
      </c>
      <c r="J35" s="58">
        <v>1174.08</v>
      </c>
      <c r="K35" s="59">
        <v>1089.5</v>
      </c>
      <c r="L35" s="59">
        <v>1029.5999999999999</v>
      </c>
      <c r="M35" s="60">
        <v>45</v>
      </c>
      <c r="N35" s="59">
        <f t="shared" si="3"/>
        <v>396383.9</v>
      </c>
      <c r="O35" s="59">
        <v>0</v>
      </c>
      <c r="P35" s="59">
        <v>0</v>
      </c>
      <c r="Q35" s="59">
        <v>69161.710000000021</v>
      </c>
      <c r="R35" s="59">
        <v>327222.19</v>
      </c>
      <c r="S35" s="60">
        <f t="shared" si="4"/>
        <v>363.82184488297383</v>
      </c>
      <c r="T35" s="60">
        <v>486</v>
      </c>
      <c r="U35" s="61" t="s">
        <v>89</v>
      </c>
    </row>
    <row r="36" spans="1:21" x14ac:dyDescent="0.25">
      <c r="A36" s="56">
        <v>14</v>
      </c>
      <c r="B36" s="79" t="s">
        <v>50</v>
      </c>
      <c r="C36" s="79" t="s">
        <v>51</v>
      </c>
      <c r="D36" s="80" t="s">
        <v>52</v>
      </c>
      <c r="E36" s="79" t="s">
        <v>85</v>
      </c>
      <c r="F36" s="79">
        <v>4</v>
      </c>
      <c r="G36" s="81"/>
      <c r="H36" s="81"/>
      <c r="I36" s="78">
        <v>1981</v>
      </c>
      <c r="J36" s="58">
        <v>1457.6</v>
      </c>
      <c r="K36" s="59">
        <v>912.1</v>
      </c>
      <c r="L36" s="59">
        <v>871.5</v>
      </c>
      <c r="M36" s="60">
        <v>32</v>
      </c>
      <c r="N36" s="59">
        <f t="shared" si="3"/>
        <v>310781.70999999996</v>
      </c>
      <c r="O36" s="59">
        <v>0</v>
      </c>
      <c r="P36" s="59">
        <v>0</v>
      </c>
      <c r="Q36" s="59">
        <v>54225.699999999953</v>
      </c>
      <c r="R36" s="59">
        <v>256556.01</v>
      </c>
      <c r="S36" s="60">
        <f>N36/K36</f>
        <v>340.73205788838936</v>
      </c>
      <c r="T36" s="60">
        <v>14196</v>
      </c>
      <c r="U36" s="61" t="s">
        <v>89</v>
      </c>
    </row>
    <row r="37" spans="1:21" x14ac:dyDescent="0.25">
      <c r="A37" s="56">
        <v>15</v>
      </c>
      <c r="B37" s="79" t="s">
        <v>50</v>
      </c>
      <c r="C37" s="79" t="s">
        <v>51</v>
      </c>
      <c r="D37" s="80" t="s">
        <v>52</v>
      </c>
      <c r="E37" s="79" t="s">
        <v>85</v>
      </c>
      <c r="F37" s="79">
        <v>3</v>
      </c>
      <c r="G37" s="81"/>
      <c r="H37" s="81"/>
      <c r="I37" s="78">
        <v>1967</v>
      </c>
      <c r="J37" s="58">
        <v>375.09999999999997</v>
      </c>
      <c r="K37" s="59">
        <v>314.10000000000002</v>
      </c>
      <c r="L37" s="59">
        <v>280.89999999999998</v>
      </c>
      <c r="M37" s="60">
        <v>19</v>
      </c>
      <c r="N37" s="59">
        <f t="shared" si="3"/>
        <v>151705.60000000001</v>
      </c>
      <c r="O37" s="59">
        <v>0</v>
      </c>
      <c r="P37" s="59">
        <v>0</v>
      </c>
      <c r="Q37" s="59">
        <v>26469.840000000011</v>
      </c>
      <c r="R37" s="59">
        <v>125235.76</v>
      </c>
      <c r="S37" s="60">
        <f t="shared" si="4"/>
        <v>482.98503661254375</v>
      </c>
      <c r="T37" s="60">
        <v>10609</v>
      </c>
      <c r="U37" s="61" t="s">
        <v>89</v>
      </c>
    </row>
    <row r="38" spans="1:21" x14ac:dyDescent="0.25">
      <c r="A38" s="56">
        <v>16</v>
      </c>
      <c r="B38" s="79" t="s">
        <v>53</v>
      </c>
      <c r="C38" s="79" t="s">
        <v>54</v>
      </c>
      <c r="D38" s="80" t="s">
        <v>52</v>
      </c>
      <c r="E38" s="79" t="s">
        <v>86</v>
      </c>
      <c r="F38" s="79">
        <v>33</v>
      </c>
      <c r="G38" s="81"/>
      <c r="H38" s="81"/>
      <c r="I38" s="78">
        <v>1965</v>
      </c>
      <c r="J38" s="58">
        <v>373.8</v>
      </c>
      <c r="K38" s="59">
        <v>344.6</v>
      </c>
      <c r="L38" s="59">
        <v>255.3</v>
      </c>
      <c r="M38" s="60">
        <v>16</v>
      </c>
      <c r="N38" s="59">
        <f t="shared" si="3"/>
        <v>472721.51</v>
      </c>
      <c r="O38" s="59">
        <v>0</v>
      </c>
      <c r="P38" s="59">
        <v>0</v>
      </c>
      <c r="Q38" s="59">
        <v>82481.22000000003</v>
      </c>
      <c r="R38" s="59">
        <v>390240.29</v>
      </c>
      <c r="S38" s="60">
        <f t="shared" si="4"/>
        <v>1371.7977655252466</v>
      </c>
      <c r="T38" s="60">
        <v>9658</v>
      </c>
      <c r="U38" s="61" t="s">
        <v>89</v>
      </c>
    </row>
    <row r="39" spans="1:21" x14ac:dyDescent="0.25">
      <c r="A39" s="56">
        <v>17</v>
      </c>
      <c r="B39" s="79" t="s">
        <v>53</v>
      </c>
      <c r="C39" s="79" t="s">
        <v>54</v>
      </c>
      <c r="D39" s="80" t="s">
        <v>52</v>
      </c>
      <c r="E39" s="79" t="s">
        <v>86</v>
      </c>
      <c r="F39" s="79">
        <v>31</v>
      </c>
      <c r="G39" s="81"/>
      <c r="H39" s="81"/>
      <c r="I39" s="78">
        <v>1965</v>
      </c>
      <c r="J39" s="58">
        <v>366.4</v>
      </c>
      <c r="K39" s="59">
        <v>344.7</v>
      </c>
      <c r="L39" s="59">
        <v>173.2</v>
      </c>
      <c r="M39" s="60">
        <v>12</v>
      </c>
      <c r="N39" s="59">
        <f t="shared" si="3"/>
        <v>475704.65</v>
      </c>
      <c r="O39" s="59">
        <v>0</v>
      </c>
      <c r="P39" s="59">
        <v>0</v>
      </c>
      <c r="Q39" s="59">
        <v>83001.72000000003</v>
      </c>
      <c r="R39" s="59">
        <v>392702.93</v>
      </c>
      <c r="S39" s="60">
        <f t="shared" si="4"/>
        <v>1380.0541050188572</v>
      </c>
      <c r="T39" s="60">
        <v>9465</v>
      </c>
      <c r="U39" s="61" t="s">
        <v>89</v>
      </c>
    </row>
    <row r="40" spans="1:21" ht="47.25" x14ac:dyDescent="0.25">
      <c r="A40" s="56">
        <v>18</v>
      </c>
      <c r="B40" s="85" t="s">
        <v>53</v>
      </c>
      <c r="C40" s="82" t="s">
        <v>69</v>
      </c>
      <c r="D40" s="80"/>
      <c r="E40" s="79"/>
      <c r="F40" s="85">
        <v>4</v>
      </c>
      <c r="G40" s="81"/>
      <c r="H40" s="81" t="s">
        <v>64</v>
      </c>
      <c r="I40" s="78">
        <v>1947</v>
      </c>
      <c r="J40" s="58">
        <v>215</v>
      </c>
      <c r="K40" s="59">
        <v>138</v>
      </c>
      <c r="L40" s="59">
        <v>0</v>
      </c>
      <c r="M40" s="60">
        <v>16</v>
      </c>
      <c r="N40" s="59">
        <f t="shared" si="3"/>
        <v>267264.09999999998</v>
      </c>
      <c r="O40" s="59">
        <v>0</v>
      </c>
      <c r="P40" s="59">
        <v>0</v>
      </c>
      <c r="Q40" s="59">
        <v>46632.669999999984</v>
      </c>
      <c r="R40" s="59">
        <v>220631.43</v>
      </c>
      <c r="S40" s="60">
        <f t="shared" si="4"/>
        <v>1936.6963768115941</v>
      </c>
      <c r="T40" s="60">
        <v>2585</v>
      </c>
      <c r="U40" s="61" t="s">
        <v>89</v>
      </c>
    </row>
    <row r="41" spans="1:21" x14ac:dyDescent="0.25">
      <c r="A41" s="56">
        <v>19</v>
      </c>
      <c r="B41" s="79" t="s">
        <v>53</v>
      </c>
      <c r="C41" s="79" t="s">
        <v>58</v>
      </c>
      <c r="D41" s="80"/>
      <c r="E41" s="79"/>
      <c r="F41" s="79">
        <v>20</v>
      </c>
      <c r="G41" s="81"/>
      <c r="H41" s="81"/>
      <c r="I41" s="78">
        <v>1983</v>
      </c>
      <c r="J41" s="58">
        <v>4408.3999999999996</v>
      </c>
      <c r="K41" s="59">
        <v>3409.5</v>
      </c>
      <c r="L41" s="59">
        <v>3150</v>
      </c>
      <c r="M41" s="60">
        <v>120</v>
      </c>
      <c r="N41" s="59">
        <f t="shared" si="3"/>
        <v>1614284.24</v>
      </c>
      <c r="O41" s="59">
        <v>0</v>
      </c>
      <c r="P41" s="59">
        <v>0</v>
      </c>
      <c r="Q41" s="59">
        <v>281662.93999999994</v>
      </c>
      <c r="R41" s="59">
        <v>1332621.3</v>
      </c>
      <c r="S41" s="60">
        <f t="shared" si="4"/>
        <v>473.46656107933717</v>
      </c>
      <c r="T41" s="60">
        <v>11724</v>
      </c>
      <c r="U41" s="61" t="s">
        <v>89</v>
      </c>
    </row>
    <row r="42" spans="1:21" x14ac:dyDescent="0.25">
      <c r="A42" s="56">
        <v>20</v>
      </c>
      <c r="B42" s="79" t="s">
        <v>53</v>
      </c>
      <c r="C42" s="79" t="s">
        <v>58</v>
      </c>
      <c r="D42" s="80"/>
      <c r="E42" s="79"/>
      <c r="F42" s="79">
        <v>13</v>
      </c>
      <c r="G42" s="81"/>
      <c r="H42" s="81"/>
      <c r="I42" s="78">
        <v>1972</v>
      </c>
      <c r="J42" s="58">
        <v>1224.8000000000002</v>
      </c>
      <c r="K42" s="59">
        <v>1132.4000000000001</v>
      </c>
      <c r="L42" s="59">
        <v>1078.2</v>
      </c>
      <c r="M42" s="60">
        <v>29</v>
      </c>
      <c r="N42" s="59">
        <f t="shared" si="3"/>
        <v>1842393.0799999998</v>
      </c>
      <c r="O42" s="59">
        <v>0</v>
      </c>
      <c r="P42" s="59">
        <v>0</v>
      </c>
      <c r="Q42" s="59">
        <v>321463.73999999976</v>
      </c>
      <c r="R42" s="59">
        <v>1520929.34</v>
      </c>
      <c r="S42" s="60">
        <f t="shared" si="4"/>
        <v>1626.9808194984103</v>
      </c>
      <c r="T42" s="60">
        <v>13874</v>
      </c>
      <c r="U42" s="61" t="s">
        <v>89</v>
      </c>
    </row>
    <row r="43" spans="1:21" x14ac:dyDescent="0.25">
      <c r="A43" s="56">
        <v>21</v>
      </c>
      <c r="B43" s="79" t="s">
        <v>53</v>
      </c>
      <c r="C43" s="79" t="s">
        <v>58</v>
      </c>
      <c r="D43" s="80"/>
      <c r="E43" s="79"/>
      <c r="F43" s="79">
        <v>12</v>
      </c>
      <c r="G43" s="81"/>
      <c r="H43" s="81"/>
      <c r="I43" s="78">
        <v>1970</v>
      </c>
      <c r="J43" s="58">
        <v>397</v>
      </c>
      <c r="K43" s="59">
        <v>366.6</v>
      </c>
      <c r="L43" s="59">
        <v>366.6</v>
      </c>
      <c r="M43" s="60">
        <v>15</v>
      </c>
      <c r="N43" s="59">
        <f t="shared" si="3"/>
        <v>641386.56000000006</v>
      </c>
      <c r="O43" s="59">
        <v>0</v>
      </c>
      <c r="P43" s="59">
        <v>0</v>
      </c>
      <c r="Q43" s="59">
        <v>111910.17000000004</v>
      </c>
      <c r="R43" s="59">
        <v>529476.39</v>
      </c>
      <c r="S43" s="60">
        <f t="shared" si="4"/>
        <v>1749.5541734860885</v>
      </c>
      <c r="T43" s="60">
        <v>13891</v>
      </c>
      <c r="U43" s="61" t="s">
        <v>89</v>
      </c>
    </row>
    <row r="44" spans="1:21" x14ac:dyDescent="0.25">
      <c r="A44" s="56">
        <v>22</v>
      </c>
      <c r="B44" s="79" t="s">
        <v>53</v>
      </c>
      <c r="C44" s="79" t="s">
        <v>58</v>
      </c>
      <c r="D44" s="80"/>
      <c r="E44" s="79"/>
      <c r="F44" s="79">
        <v>10</v>
      </c>
      <c r="G44" s="81"/>
      <c r="H44" s="81"/>
      <c r="I44" s="78">
        <v>1966</v>
      </c>
      <c r="J44" s="58">
        <v>680.9</v>
      </c>
      <c r="K44" s="59">
        <v>629.29999999999995</v>
      </c>
      <c r="L44" s="59">
        <v>599.70000000000005</v>
      </c>
      <c r="M44" s="60">
        <v>20</v>
      </c>
      <c r="N44" s="59">
        <f t="shared" si="3"/>
        <v>1036730.29</v>
      </c>
      <c r="O44" s="59">
        <v>0</v>
      </c>
      <c r="P44" s="59">
        <v>0</v>
      </c>
      <c r="Q44" s="59">
        <v>180890.39</v>
      </c>
      <c r="R44" s="59">
        <v>855839.9</v>
      </c>
      <c r="S44" s="60">
        <f t="shared" si="4"/>
        <v>1647.4341172731608</v>
      </c>
      <c r="T44" s="60">
        <v>13880</v>
      </c>
      <c r="U44" s="61" t="s">
        <v>89</v>
      </c>
    </row>
    <row r="45" spans="1:21" x14ac:dyDescent="0.25">
      <c r="A45" s="56">
        <v>23</v>
      </c>
      <c r="B45" s="79" t="s">
        <v>53</v>
      </c>
      <c r="C45" s="79" t="s">
        <v>58</v>
      </c>
      <c r="D45" s="80"/>
      <c r="E45" s="79"/>
      <c r="F45" s="79">
        <v>7</v>
      </c>
      <c r="G45" s="81"/>
      <c r="H45" s="81"/>
      <c r="I45" s="78">
        <v>1966</v>
      </c>
      <c r="J45" s="58">
        <v>739.19999999999993</v>
      </c>
      <c r="K45" s="59">
        <v>663.7</v>
      </c>
      <c r="L45" s="59">
        <v>575.9</v>
      </c>
      <c r="M45" s="60">
        <v>30</v>
      </c>
      <c r="N45" s="59">
        <f t="shared" si="3"/>
        <v>210518.74</v>
      </c>
      <c r="O45" s="59">
        <v>0</v>
      </c>
      <c r="P45" s="59">
        <v>0</v>
      </c>
      <c r="Q45" s="59">
        <v>36731.649999999994</v>
      </c>
      <c r="R45" s="59">
        <v>173787.09</v>
      </c>
      <c r="S45" s="60">
        <f t="shared" si="4"/>
        <v>317.18960373662799</v>
      </c>
      <c r="T45" s="60">
        <v>9895</v>
      </c>
      <c r="U45" s="61" t="s">
        <v>89</v>
      </c>
    </row>
    <row r="46" spans="1:21" x14ac:dyDescent="0.25">
      <c r="A46" s="56">
        <v>24</v>
      </c>
      <c r="B46" s="79" t="s">
        <v>53</v>
      </c>
      <c r="C46" s="79" t="s">
        <v>58</v>
      </c>
      <c r="D46" s="80"/>
      <c r="E46" s="79"/>
      <c r="F46" s="79">
        <v>5</v>
      </c>
      <c r="G46" s="81"/>
      <c r="H46" s="81" t="s">
        <v>64</v>
      </c>
      <c r="I46" s="78">
        <v>1975</v>
      </c>
      <c r="J46" s="58">
        <v>1616.45</v>
      </c>
      <c r="K46" s="59">
        <v>1504.1</v>
      </c>
      <c r="L46" s="59">
        <v>1297.0999999999999</v>
      </c>
      <c r="M46" s="60">
        <v>62</v>
      </c>
      <c r="N46" s="59">
        <f t="shared" si="3"/>
        <v>2026349.56</v>
      </c>
      <c r="O46" s="59">
        <v>0</v>
      </c>
      <c r="P46" s="59">
        <v>0</v>
      </c>
      <c r="Q46" s="59">
        <v>353560.77</v>
      </c>
      <c r="R46" s="59">
        <v>1672788.79</v>
      </c>
      <c r="S46" s="60">
        <f t="shared" si="4"/>
        <v>1347.2173126786784</v>
      </c>
      <c r="T46" s="60">
        <v>9570</v>
      </c>
      <c r="U46" s="61" t="s">
        <v>89</v>
      </c>
    </row>
    <row r="47" spans="1:21" x14ac:dyDescent="0.25">
      <c r="A47" s="56">
        <v>25</v>
      </c>
      <c r="B47" s="79" t="s">
        <v>87</v>
      </c>
      <c r="C47" s="79" t="s">
        <v>88</v>
      </c>
      <c r="D47" s="80"/>
      <c r="E47" s="79"/>
      <c r="F47" s="79">
        <v>11</v>
      </c>
      <c r="G47" s="81"/>
      <c r="H47" s="81"/>
      <c r="I47" s="78">
        <v>1970</v>
      </c>
      <c r="J47" s="58">
        <v>576.29999999999995</v>
      </c>
      <c r="K47" s="59">
        <v>358</v>
      </c>
      <c r="L47" s="59">
        <v>494.1</v>
      </c>
      <c r="M47" s="60">
        <v>15</v>
      </c>
      <c r="N47" s="59">
        <f t="shared" si="3"/>
        <v>849985.45000000007</v>
      </c>
      <c r="O47" s="59">
        <v>0</v>
      </c>
      <c r="P47" s="59">
        <v>0</v>
      </c>
      <c r="Q47" s="59">
        <v>148306.84000000008</v>
      </c>
      <c r="R47" s="59">
        <v>701678.61</v>
      </c>
      <c r="S47" s="60">
        <f t="shared" si="4"/>
        <v>2374.2610335195532</v>
      </c>
      <c r="T47" s="60">
        <v>26954</v>
      </c>
      <c r="U47" s="61" t="s">
        <v>89</v>
      </c>
    </row>
    <row r="48" spans="1:21" x14ac:dyDescent="0.25">
      <c r="A48" s="56">
        <v>26</v>
      </c>
      <c r="B48" s="79" t="s">
        <v>87</v>
      </c>
      <c r="C48" s="79" t="s">
        <v>88</v>
      </c>
      <c r="D48" s="80"/>
      <c r="E48" s="79"/>
      <c r="F48" s="79">
        <v>9</v>
      </c>
      <c r="G48" s="81"/>
      <c r="H48" s="81"/>
      <c r="I48" s="78">
        <v>1970</v>
      </c>
      <c r="J48" s="58">
        <v>583.9</v>
      </c>
      <c r="K48" s="59">
        <v>368.7</v>
      </c>
      <c r="L48" s="59">
        <v>228.4</v>
      </c>
      <c r="M48" s="60">
        <v>8</v>
      </c>
      <c r="N48" s="59">
        <f t="shared" si="3"/>
        <v>472475.77</v>
      </c>
      <c r="O48" s="59">
        <v>0</v>
      </c>
      <c r="P48" s="59">
        <v>0</v>
      </c>
      <c r="Q48" s="59">
        <v>82438.340000000026</v>
      </c>
      <c r="R48" s="59">
        <v>390037.43</v>
      </c>
      <c r="S48" s="60">
        <f>N48/K48</f>
        <v>1281.4639815568214</v>
      </c>
      <c r="T48" s="60">
        <v>14087</v>
      </c>
      <c r="U48" s="61" t="s">
        <v>89</v>
      </c>
    </row>
    <row r="49" spans="1:21" x14ac:dyDescent="0.25">
      <c r="A49" s="88" t="s">
        <v>62</v>
      </c>
      <c r="B49" s="89"/>
      <c r="C49" s="89"/>
      <c r="D49" s="89"/>
      <c r="E49" s="89"/>
      <c r="F49" s="89"/>
      <c r="G49" s="89"/>
      <c r="H49" s="90"/>
      <c r="I49" s="70"/>
      <c r="J49" s="67">
        <f>SUM(J23:J48)</f>
        <v>26299.21</v>
      </c>
      <c r="K49" s="67">
        <f t="shared" ref="K49:P49" si="5">SUM(K23:K48)</f>
        <v>20456.09</v>
      </c>
      <c r="L49" s="67">
        <f t="shared" si="5"/>
        <v>18806.09</v>
      </c>
      <c r="M49" s="68">
        <f t="shared" si="5"/>
        <v>806</v>
      </c>
      <c r="N49" s="67">
        <f t="shared" si="5"/>
        <v>19381761.200000003</v>
      </c>
      <c r="O49" s="67">
        <f t="shared" si="5"/>
        <v>0</v>
      </c>
      <c r="P49" s="67">
        <f t="shared" si="5"/>
        <v>0</v>
      </c>
      <c r="Q49" s="67">
        <f>SUM(Q23:Q48)</f>
        <v>3381761.2</v>
      </c>
      <c r="R49" s="67">
        <f>SUM(R23:R48)</f>
        <v>16000000</v>
      </c>
      <c r="S49" s="67" t="s">
        <v>0</v>
      </c>
      <c r="T49" s="67" t="s">
        <v>0</v>
      </c>
      <c r="U49" s="69" t="s">
        <v>0</v>
      </c>
    </row>
    <row r="50" spans="1:21" x14ac:dyDescent="0.25">
      <c r="A50" s="94" t="s">
        <v>44</v>
      </c>
      <c r="B50" s="94"/>
      <c r="C50" s="94"/>
      <c r="D50" s="94"/>
      <c r="E50" s="94"/>
      <c r="F50" s="94"/>
      <c r="G50" s="94"/>
      <c r="H50" s="94"/>
      <c r="I50" s="94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</row>
  </sheetData>
  <mergeCells count="27">
    <mergeCell ref="K4:K5"/>
    <mergeCell ref="L4:L5"/>
    <mergeCell ref="F4:F6"/>
    <mergeCell ref="E4:E6"/>
    <mergeCell ref="D4:D6"/>
    <mergeCell ref="K1:U1"/>
    <mergeCell ref="A2:U2"/>
    <mergeCell ref="A3:A6"/>
    <mergeCell ref="J3:J5"/>
    <mergeCell ref="K3:L3"/>
    <mergeCell ref="S3:S5"/>
    <mergeCell ref="T3:T5"/>
    <mergeCell ref="O4:R4"/>
    <mergeCell ref="B4:B6"/>
    <mergeCell ref="U3:U6"/>
    <mergeCell ref="N3:R3"/>
    <mergeCell ref="N4:N5"/>
    <mergeCell ref="B3:H3"/>
    <mergeCell ref="H4:H6"/>
    <mergeCell ref="G4:G6"/>
    <mergeCell ref="M3:M5"/>
    <mergeCell ref="A21:H21"/>
    <mergeCell ref="A15:H15"/>
    <mergeCell ref="I3:I6"/>
    <mergeCell ref="A49:H49"/>
    <mergeCell ref="A50:I50"/>
    <mergeCell ref="C4:C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60" fitToHeight="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AF51"/>
  <sheetViews>
    <sheetView view="pageBreakPreview" zoomScale="80" zoomScaleNormal="100" zoomScaleSheetLayoutView="80" workbookViewId="0">
      <selection activeCell="A2" sqref="A2:AF2"/>
    </sheetView>
  </sheetViews>
  <sheetFormatPr defaultRowHeight="17.25" x14ac:dyDescent="0.3"/>
  <cols>
    <col min="1" max="1" width="7.42578125" style="6" customWidth="1"/>
    <col min="2" max="2" width="9.5703125" style="7" customWidth="1"/>
    <col min="3" max="3" width="17" style="6" customWidth="1"/>
    <col min="4" max="4" width="10.42578125" style="6" customWidth="1"/>
    <col min="5" max="5" width="21.140625" style="6" customWidth="1"/>
    <col min="6" max="6" width="4" style="6" customWidth="1"/>
    <col min="7" max="7" width="3" style="6" customWidth="1"/>
    <col min="8" max="8" width="3.28515625" style="6" customWidth="1"/>
    <col min="9" max="9" width="17.28515625" style="6" customWidth="1"/>
    <col min="10" max="10" width="15.85546875" style="6" customWidth="1"/>
    <col min="11" max="11" width="6.140625" style="6" customWidth="1"/>
    <col min="12" max="12" width="12.7109375" style="6" customWidth="1"/>
    <col min="13" max="13" width="16" style="6" customWidth="1"/>
    <col min="14" max="14" width="5.7109375" style="6" customWidth="1"/>
    <col min="15" max="15" width="14.7109375" style="6" customWidth="1"/>
    <col min="16" max="17" width="5.5703125" style="6" customWidth="1"/>
    <col min="18" max="18" width="10.7109375" style="6" customWidth="1"/>
    <col min="19" max="19" width="16.28515625" style="6" customWidth="1"/>
    <col min="20" max="20" width="5.5703125" style="6" customWidth="1"/>
    <col min="21" max="21" width="6" style="6" customWidth="1"/>
    <col min="22" max="22" width="9.28515625" style="6" customWidth="1"/>
    <col min="23" max="23" width="14.7109375" style="6" customWidth="1"/>
    <col min="24" max="24" width="9" style="6" customWidth="1"/>
    <col min="25" max="25" width="15.5703125" style="6" customWidth="1"/>
    <col min="26" max="27" width="5.85546875" style="6" customWidth="1"/>
    <col min="28" max="28" width="5.5703125" style="6" customWidth="1"/>
    <col min="29" max="29" width="15.140625" style="6" customWidth="1"/>
    <col min="30" max="30" width="14.42578125" style="6" customWidth="1"/>
    <col min="31" max="31" width="12.28515625" style="6" customWidth="1"/>
    <col min="32" max="32" width="11.140625" style="6" hidden="1" customWidth="1"/>
    <col min="33" max="16384" width="9.140625" style="6"/>
  </cols>
  <sheetData>
    <row r="1" spans="1:32" ht="70.5" customHeight="1" x14ac:dyDescent="0.3">
      <c r="X1" s="95" t="s">
        <v>92</v>
      </c>
      <c r="Y1" s="95"/>
      <c r="Z1" s="95"/>
      <c r="AA1" s="95"/>
      <c r="AB1" s="95"/>
      <c r="AC1" s="95"/>
      <c r="AD1" s="95"/>
      <c r="AE1" s="95"/>
      <c r="AF1" s="95"/>
    </row>
    <row r="2" spans="1:32" ht="83.25" customHeight="1" x14ac:dyDescent="0.3">
      <c r="A2" s="105" t="s">
        <v>40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</row>
    <row r="3" spans="1:32" ht="53.25" customHeight="1" x14ac:dyDescent="0.3">
      <c r="A3" s="122" t="s">
        <v>22</v>
      </c>
      <c r="B3" s="125" t="s">
        <v>43</v>
      </c>
      <c r="C3" s="125"/>
      <c r="D3" s="125"/>
      <c r="E3" s="125"/>
      <c r="F3" s="125"/>
      <c r="G3" s="125"/>
      <c r="H3" s="125"/>
      <c r="I3" s="122" t="s">
        <v>21</v>
      </c>
      <c r="J3" s="126" t="s">
        <v>34</v>
      </c>
      <c r="K3" s="126"/>
      <c r="L3" s="126"/>
      <c r="M3" s="126"/>
      <c r="N3" s="126"/>
      <c r="O3" s="126"/>
      <c r="P3" s="115" t="s">
        <v>74</v>
      </c>
      <c r="Q3" s="116"/>
      <c r="R3" s="109" t="s">
        <v>35</v>
      </c>
      <c r="S3" s="109"/>
      <c r="T3" s="125" t="s">
        <v>75</v>
      </c>
      <c r="U3" s="125"/>
      <c r="V3" s="125"/>
      <c r="W3" s="125"/>
      <c r="X3" s="109" t="s">
        <v>37</v>
      </c>
      <c r="Y3" s="109"/>
      <c r="Z3" s="106" t="s">
        <v>76</v>
      </c>
      <c r="AA3" s="109" t="s">
        <v>38</v>
      </c>
      <c r="AB3" s="109"/>
      <c r="AC3" s="106" t="s">
        <v>77</v>
      </c>
      <c r="AD3" s="109" t="s">
        <v>78</v>
      </c>
      <c r="AE3" s="109" t="s">
        <v>79</v>
      </c>
      <c r="AF3" s="106" t="s">
        <v>46</v>
      </c>
    </row>
    <row r="4" spans="1:32" ht="33.75" customHeight="1" x14ac:dyDescent="0.3">
      <c r="A4" s="123"/>
      <c r="B4" s="110" t="s">
        <v>25</v>
      </c>
      <c r="C4" s="110" t="s">
        <v>42</v>
      </c>
      <c r="D4" s="110" t="s">
        <v>39</v>
      </c>
      <c r="E4" s="110" t="s">
        <v>26</v>
      </c>
      <c r="F4" s="110" t="s">
        <v>27</v>
      </c>
      <c r="G4" s="110" t="s">
        <v>28</v>
      </c>
      <c r="H4" s="110" t="s">
        <v>29</v>
      </c>
      <c r="I4" s="123"/>
      <c r="J4" s="113" t="s">
        <v>71</v>
      </c>
      <c r="K4" s="113"/>
      <c r="L4" s="114" t="s">
        <v>73</v>
      </c>
      <c r="M4" s="114" t="s">
        <v>31</v>
      </c>
      <c r="N4" s="114" t="s">
        <v>33</v>
      </c>
      <c r="O4" s="114" t="s">
        <v>32</v>
      </c>
      <c r="P4" s="117"/>
      <c r="Q4" s="118"/>
      <c r="R4" s="109"/>
      <c r="S4" s="109"/>
      <c r="T4" s="127" t="s">
        <v>36</v>
      </c>
      <c r="U4" s="128"/>
      <c r="V4" s="127" t="s">
        <v>45</v>
      </c>
      <c r="W4" s="128"/>
      <c r="X4" s="109"/>
      <c r="Y4" s="109"/>
      <c r="Z4" s="107"/>
      <c r="AA4" s="109"/>
      <c r="AB4" s="109"/>
      <c r="AC4" s="107"/>
      <c r="AD4" s="109"/>
      <c r="AE4" s="109"/>
      <c r="AF4" s="107"/>
    </row>
    <row r="5" spans="1:32" ht="163.5" customHeight="1" x14ac:dyDescent="0.3">
      <c r="A5" s="123"/>
      <c r="B5" s="111"/>
      <c r="C5" s="111"/>
      <c r="D5" s="111"/>
      <c r="E5" s="111"/>
      <c r="F5" s="111"/>
      <c r="G5" s="111"/>
      <c r="H5" s="111"/>
      <c r="I5" s="123"/>
      <c r="J5" s="87" t="s">
        <v>72</v>
      </c>
      <c r="K5" s="87" t="s">
        <v>30</v>
      </c>
      <c r="L5" s="114"/>
      <c r="M5" s="114"/>
      <c r="N5" s="114"/>
      <c r="O5" s="114"/>
      <c r="P5" s="119"/>
      <c r="Q5" s="120"/>
      <c r="R5" s="109"/>
      <c r="S5" s="109"/>
      <c r="T5" s="129"/>
      <c r="U5" s="130"/>
      <c r="V5" s="129"/>
      <c r="W5" s="130"/>
      <c r="X5" s="109"/>
      <c r="Y5" s="109"/>
      <c r="Z5" s="108"/>
      <c r="AA5" s="109"/>
      <c r="AB5" s="109"/>
      <c r="AC5" s="108"/>
      <c r="AD5" s="109"/>
      <c r="AE5" s="109"/>
      <c r="AF5" s="108"/>
    </row>
    <row r="6" spans="1:32" ht="31.5" customHeight="1" x14ac:dyDescent="0.3">
      <c r="A6" s="124"/>
      <c r="B6" s="112"/>
      <c r="C6" s="112"/>
      <c r="D6" s="112"/>
      <c r="E6" s="112"/>
      <c r="F6" s="112"/>
      <c r="G6" s="112"/>
      <c r="H6" s="112"/>
      <c r="I6" s="51" t="s">
        <v>2</v>
      </c>
      <c r="J6" s="51" t="s">
        <v>2</v>
      </c>
      <c r="K6" s="51" t="s">
        <v>2</v>
      </c>
      <c r="L6" s="51" t="s">
        <v>2</v>
      </c>
      <c r="M6" s="51" t="s">
        <v>2</v>
      </c>
      <c r="N6" s="51" t="s">
        <v>2</v>
      </c>
      <c r="O6" s="51" t="s">
        <v>2</v>
      </c>
      <c r="P6" s="51" t="s">
        <v>20</v>
      </c>
      <c r="Q6" s="51" t="s">
        <v>2</v>
      </c>
      <c r="R6" s="51" t="s">
        <v>19</v>
      </c>
      <c r="S6" s="51" t="s">
        <v>2</v>
      </c>
      <c r="T6" s="51" t="s">
        <v>4</v>
      </c>
      <c r="U6" s="51" t="s">
        <v>2</v>
      </c>
      <c r="V6" s="51" t="s">
        <v>4</v>
      </c>
      <c r="W6" s="51" t="s">
        <v>2</v>
      </c>
      <c r="X6" s="51" t="s">
        <v>4</v>
      </c>
      <c r="Y6" s="51" t="s">
        <v>2</v>
      </c>
      <c r="Z6" s="51" t="s">
        <v>2</v>
      </c>
      <c r="AA6" s="51" t="s">
        <v>81</v>
      </c>
      <c r="AB6" s="51" t="s">
        <v>2</v>
      </c>
      <c r="AC6" s="51" t="s">
        <v>2</v>
      </c>
      <c r="AD6" s="51" t="s">
        <v>2</v>
      </c>
      <c r="AE6" s="51" t="s">
        <v>2</v>
      </c>
      <c r="AF6" s="48" t="s">
        <v>2</v>
      </c>
    </row>
    <row r="7" spans="1:32" ht="17.25" customHeigh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  <c r="S7" s="8">
        <v>19</v>
      </c>
      <c r="T7" s="8">
        <v>20</v>
      </c>
      <c r="U7" s="8">
        <v>21</v>
      </c>
      <c r="V7" s="8">
        <v>22</v>
      </c>
      <c r="W7" s="8">
        <v>23</v>
      </c>
      <c r="X7" s="8">
        <v>24</v>
      </c>
      <c r="Y7" s="8">
        <v>25</v>
      </c>
      <c r="Z7" s="8">
        <v>26</v>
      </c>
      <c r="AA7" s="8">
        <v>27</v>
      </c>
      <c r="AB7" s="8">
        <v>28</v>
      </c>
      <c r="AC7" s="8">
        <v>29</v>
      </c>
      <c r="AD7" s="8">
        <v>30</v>
      </c>
      <c r="AE7" s="8">
        <v>31</v>
      </c>
      <c r="AF7" s="8">
        <v>44</v>
      </c>
    </row>
    <row r="8" spans="1:32" x14ac:dyDescent="0.3">
      <c r="A8" s="9">
        <f>'перечень МКД'!A8</f>
        <v>2023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1"/>
    </row>
    <row r="9" spans="1:32" x14ac:dyDescent="0.3">
      <c r="A9" s="41">
        <f>'перечень МКД'!A9</f>
        <v>1</v>
      </c>
      <c r="B9" s="12" t="str">
        <f>'перечень МКД'!B9</f>
        <v>село</v>
      </c>
      <c r="C9" s="12" t="str">
        <f>'перечень МКД'!C9</f>
        <v>Новослободск</v>
      </c>
      <c r="D9" s="12"/>
      <c r="E9" s="12"/>
      <c r="F9" s="13">
        <f>'перечень МКД'!F9</f>
        <v>17</v>
      </c>
      <c r="G9" s="14"/>
      <c r="H9" s="14"/>
      <c r="I9" s="17">
        <f t="shared" ref="I9:I14" si="0">J9+K9+L9+M9+N9+O9+Q9+S9+U9+W9+Y9+Z9+AC9+AB9+AD9+AE9+AF9</f>
        <v>9082959.040000001</v>
      </c>
      <c r="J9" s="15"/>
      <c r="K9" s="15"/>
      <c r="L9" s="15"/>
      <c r="M9" s="15"/>
      <c r="N9" s="15"/>
      <c r="O9" s="15"/>
      <c r="P9" s="16"/>
      <c r="Q9" s="15"/>
      <c r="R9" s="17"/>
      <c r="S9" s="1"/>
      <c r="T9" s="15"/>
      <c r="U9" s="15"/>
      <c r="V9" s="15">
        <v>117.4</v>
      </c>
      <c r="W9" s="15">
        <v>392935.13</v>
      </c>
      <c r="X9" s="17">
        <v>537.6</v>
      </c>
      <c r="Y9" s="17">
        <v>8557816.8000000007</v>
      </c>
      <c r="Z9" s="17"/>
      <c r="AA9" s="18"/>
      <c r="AB9" s="18"/>
      <c r="AC9" s="17">
        <v>132207.10999999999</v>
      </c>
      <c r="AD9" s="17"/>
      <c r="AE9" s="17"/>
      <c r="AF9" s="18"/>
    </row>
    <row r="10" spans="1:32" x14ac:dyDescent="0.3">
      <c r="A10" s="41">
        <f>'перечень МКД'!A10</f>
        <v>2</v>
      </c>
      <c r="B10" s="12" t="str">
        <f>'перечень МКД'!B10</f>
        <v>село</v>
      </c>
      <c r="C10" s="12" t="str">
        <f>'перечень МКД'!C10</f>
        <v>Новослободск</v>
      </c>
      <c r="D10" s="12"/>
      <c r="E10" s="12"/>
      <c r="F10" s="13">
        <f>'перечень МКД'!F10</f>
        <v>7</v>
      </c>
      <c r="G10" s="14"/>
      <c r="H10" s="14"/>
      <c r="I10" s="17">
        <f t="shared" si="0"/>
        <v>100935.23</v>
      </c>
      <c r="J10" s="15"/>
      <c r="K10" s="15"/>
      <c r="L10" s="15"/>
      <c r="M10" s="15"/>
      <c r="N10" s="15"/>
      <c r="O10" s="15"/>
      <c r="P10" s="16"/>
      <c r="Q10" s="15"/>
      <c r="R10" s="17"/>
      <c r="S10" s="1"/>
      <c r="T10" s="15"/>
      <c r="U10" s="15"/>
      <c r="V10" s="15"/>
      <c r="W10" s="15"/>
      <c r="X10" s="17"/>
      <c r="Y10" s="17"/>
      <c r="Z10" s="17"/>
      <c r="AA10" s="18"/>
      <c r="AB10" s="18"/>
      <c r="AC10" s="17">
        <v>100935.23</v>
      </c>
      <c r="AD10" s="17"/>
      <c r="AE10" s="17"/>
      <c r="AF10" s="18"/>
    </row>
    <row r="11" spans="1:32" x14ac:dyDescent="0.3">
      <c r="A11" s="41">
        <f>'перечень МКД'!A11</f>
        <v>3</v>
      </c>
      <c r="B11" s="12" t="str">
        <f>'перечень МКД'!B11</f>
        <v>поселок</v>
      </c>
      <c r="C11" s="12" t="str">
        <f>'перечень МКД'!C11</f>
        <v>Думиничи</v>
      </c>
      <c r="D11" s="12" t="str">
        <f>'перечень МКД'!D11</f>
        <v>улица</v>
      </c>
      <c r="E11" s="12" t="str">
        <f>'перечень МКД'!E11</f>
        <v>Ленина</v>
      </c>
      <c r="F11" s="13">
        <f>'перечень МКД'!F11</f>
        <v>84</v>
      </c>
      <c r="G11" s="14"/>
      <c r="H11" s="14"/>
      <c r="I11" s="17">
        <f t="shared" si="0"/>
        <v>286337.2</v>
      </c>
      <c r="J11" s="15"/>
      <c r="K11" s="15"/>
      <c r="L11" s="15"/>
      <c r="M11" s="15"/>
      <c r="N11" s="15"/>
      <c r="O11" s="15"/>
      <c r="P11" s="16"/>
      <c r="Q11" s="15"/>
      <c r="R11" s="17"/>
      <c r="S11" s="17"/>
      <c r="T11" s="15"/>
      <c r="U11" s="15"/>
      <c r="V11" s="15">
        <v>72.400000000000006</v>
      </c>
      <c r="W11" s="15">
        <v>286337.2</v>
      </c>
      <c r="X11" s="43"/>
      <c r="Y11" s="17"/>
      <c r="Z11" s="17"/>
      <c r="AA11" s="18"/>
      <c r="AB11" s="18"/>
      <c r="AC11" s="18"/>
      <c r="AD11" s="17"/>
      <c r="AE11" s="18"/>
      <c r="AF11" s="18"/>
    </row>
    <row r="12" spans="1:32" x14ac:dyDescent="0.3">
      <c r="A12" s="41">
        <f>'перечень МКД'!A12</f>
        <v>4</v>
      </c>
      <c r="B12" s="12" t="str">
        <f>'перечень МКД'!B12</f>
        <v>поселок</v>
      </c>
      <c r="C12" s="12" t="str">
        <f>'перечень МКД'!C12</f>
        <v>Думиничи</v>
      </c>
      <c r="D12" s="12" t="str">
        <f>'перечень МКД'!D12</f>
        <v>улица</v>
      </c>
      <c r="E12" s="12" t="str">
        <f>'перечень МКД'!E12</f>
        <v>Б.Пролетарская</v>
      </c>
      <c r="F12" s="13">
        <f>'перечень МКД'!F12</f>
        <v>77</v>
      </c>
      <c r="G12" s="13"/>
      <c r="H12" s="13" t="str">
        <f>'перечень МКД'!H12</f>
        <v>А</v>
      </c>
      <c r="I12" s="17">
        <f t="shared" si="0"/>
        <v>389929.69</v>
      </c>
      <c r="J12" s="15"/>
      <c r="K12" s="15"/>
      <c r="L12" s="15"/>
      <c r="M12" s="15"/>
      <c r="N12" s="15"/>
      <c r="O12" s="15"/>
      <c r="P12" s="16"/>
      <c r="Q12" s="15"/>
      <c r="R12" s="17"/>
      <c r="S12" s="17"/>
      <c r="T12" s="15"/>
      <c r="U12" s="15"/>
      <c r="V12" s="15">
        <v>107.9</v>
      </c>
      <c r="W12" s="15">
        <v>389929.69</v>
      </c>
      <c r="X12" s="43"/>
      <c r="Y12" s="17"/>
      <c r="Z12" s="17"/>
      <c r="AA12" s="18"/>
      <c r="AB12" s="18"/>
      <c r="AC12" s="18"/>
      <c r="AD12" s="17"/>
      <c r="AE12" s="18"/>
      <c r="AF12" s="18"/>
    </row>
    <row r="13" spans="1:32" x14ac:dyDescent="0.3">
      <c r="A13" s="41">
        <f>'перечень МКД'!A13</f>
        <v>5</v>
      </c>
      <c r="B13" s="12" t="str">
        <f>'перечень МКД'!B13</f>
        <v>поселок</v>
      </c>
      <c r="C13" s="12" t="str">
        <f>'перечень МКД'!C13</f>
        <v>Думиничи</v>
      </c>
      <c r="D13" s="12" t="str">
        <f>'перечень МКД'!D13</f>
        <v>улица</v>
      </c>
      <c r="E13" s="12" t="str">
        <f>'перечень МКД'!E13</f>
        <v xml:space="preserve">Пионерская </v>
      </c>
      <c r="F13" s="13">
        <f>'перечень МКД'!F13</f>
        <v>33</v>
      </c>
      <c r="G13" s="14"/>
      <c r="H13" s="14"/>
      <c r="I13" s="17">
        <f t="shared" si="0"/>
        <v>4529040.33</v>
      </c>
      <c r="J13" s="15"/>
      <c r="K13" s="15"/>
      <c r="L13" s="15"/>
      <c r="M13" s="15"/>
      <c r="N13" s="15"/>
      <c r="O13" s="15"/>
      <c r="P13" s="16"/>
      <c r="Q13" s="15"/>
      <c r="R13" s="43">
        <v>573</v>
      </c>
      <c r="S13" s="17">
        <v>4409953.2</v>
      </c>
      <c r="T13" s="15"/>
      <c r="U13" s="15"/>
      <c r="V13" s="15"/>
      <c r="W13" s="15"/>
      <c r="X13" s="43"/>
      <c r="Y13" s="17"/>
      <c r="Z13" s="1"/>
      <c r="AA13" s="18"/>
      <c r="AB13" s="18"/>
      <c r="AC13" s="18">
        <v>119087.13</v>
      </c>
      <c r="AD13" s="17"/>
      <c r="AE13" s="18"/>
      <c r="AF13" s="18"/>
    </row>
    <row r="14" spans="1:32" ht="26.25" customHeight="1" x14ac:dyDescent="0.3">
      <c r="A14" s="41">
        <f>'перечень МКД'!A14</f>
        <v>6</v>
      </c>
      <c r="B14" s="12" t="str">
        <f>'перечень МКД'!B14</f>
        <v>село</v>
      </c>
      <c r="C14" s="12" t="str">
        <f>'перечень МКД'!C14</f>
        <v>Брынь</v>
      </c>
      <c r="D14" s="12" t="str">
        <f>'перечень МКД'!D14</f>
        <v>улица</v>
      </c>
      <c r="E14" s="12" t="str">
        <f>'перечень МКД'!E14</f>
        <v>им.Т.П.Полянской</v>
      </c>
      <c r="F14" s="13">
        <f>'перечень МКД'!F14</f>
        <v>66</v>
      </c>
      <c r="G14" s="14"/>
      <c r="H14" s="14"/>
      <c r="I14" s="17">
        <f t="shared" si="0"/>
        <v>441172.73</v>
      </c>
      <c r="J14" s="15"/>
      <c r="K14" s="15"/>
      <c r="L14" s="15"/>
      <c r="M14" s="15"/>
      <c r="N14" s="15"/>
      <c r="O14" s="15"/>
      <c r="P14" s="16"/>
      <c r="Q14" s="15"/>
      <c r="R14" s="17"/>
      <c r="S14" s="17"/>
      <c r="T14" s="15"/>
      <c r="U14" s="15"/>
      <c r="V14" s="15">
        <v>107.8</v>
      </c>
      <c r="W14" s="15">
        <v>441172.73</v>
      </c>
      <c r="X14" s="17"/>
      <c r="Y14" s="17"/>
      <c r="Z14" s="17"/>
      <c r="AA14" s="18"/>
      <c r="AB14" s="18"/>
      <c r="AC14" s="18"/>
      <c r="AD14" s="17"/>
      <c r="AE14" s="18"/>
      <c r="AF14" s="18"/>
    </row>
    <row r="15" spans="1:32" x14ac:dyDescent="0.3">
      <c r="A15" s="121" t="s">
        <v>59</v>
      </c>
      <c r="B15" s="121"/>
      <c r="C15" s="121"/>
      <c r="D15" s="121"/>
      <c r="E15" s="121"/>
      <c r="F15" s="121"/>
      <c r="G15" s="121"/>
      <c r="H15" s="121"/>
      <c r="I15" s="19">
        <f>SUM(I9:I14)</f>
        <v>14830374.220000001</v>
      </c>
      <c r="J15" s="19">
        <f t="shared" ref="J15:AF15" si="1">SUM(J9:J14)</f>
        <v>0</v>
      </c>
      <c r="K15" s="19">
        <f t="shared" si="1"/>
        <v>0</v>
      </c>
      <c r="L15" s="73">
        <f t="shared" si="1"/>
        <v>0</v>
      </c>
      <c r="M15" s="73">
        <f t="shared" si="1"/>
        <v>0</v>
      </c>
      <c r="N15" s="73">
        <f t="shared" si="1"/>
        <v>0</v>
      </c>
      <c r="O15" s="73">
        <f t="shared" si="1"/>
        <v>0</v>
      </c>
      <c r="P15" s="73">
        <f t="shared" si="1"/>
        <v>0</v>
      </c>
      <c r="Q15" s="73">
        <f t="shared" si="1"/>
        <v>0</v>
      </c>
      <c r="R15" s="46">
        <f>SUM(R9:R14)</f>
        <v>573</v>
      </c>
      <c r="S15" s="19">
        <f t="shared" si="1"/>
        <v>4409953.2</v>
      </c>
      <c r="T15" s="73">
        <f t="shared" si="1"/>
        <v>0</v>
      </c>
      <c r="U15" s="73">
        <f t="shared" si="1"/>
        <v>0</v>
      </c>
      <c r="V15" s="19">
        <f t="shared" si="1"/>
        <v>405.50000000000006</v>
      </c>
      <c r="W15" s="19">
        <f t="shared" si="1"/>
        <v>1510374.75</v>
      </c>
      <c r="X15" s="19">
        <f t="shared" si="1"/>
        <v>537.6</v>
      </c>
      <c r="Y15" s="19">
        <f t="shared" si="1"/>
        <v>8557816.8000000007</v>
      </c>
      <c r="Z15" s="73">
        <f t="shared" si="1"/>
        <v>0</v>
      </c>
      <c r="AA15" s="73">
        <f t="shared" si="1"/>
        <v>0</v>
      </c>
      <c r="AB15" s="73">
        <f t="shared" si="1"/>
        <v>0</v>
      </c>
      <c r="AC15" s="19">
        <f t="shared" si="1"/>
        <v>352229.47</v>
      </c>
      <c r="AD15" s="19">
        <f t="shared" si="1"/>
        <v>0</v>
      </c>
      <c r="AE15" s="19">
        <f t="shared" si="1"/>
        <v>0</v>
      </c>
      <c r="AF15" s="19">
        <f t="shared" si="1"/>
        <v>0</v>
      </c>
    </row>
    <row r="16" spans="1:32" x14ac:dyDescent="0.3">
      <c r="A16" s="9">
        <v>2024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1"/>
    </row>
    <row r="17" spans="1:32" x14ac:dyDescent="0.3">
      <c r="A17" s="42">
        <v>1</v>
      </c>
      <c r="B17" s="44" t="str">
        <f>'перечень МКД'!B17</f>
        <v>поселок</v>
      </c>
      <c r="C17" s="44" t="str">
        <f>'перечень МКД'!C17</f>
        <v>Думиничи</v>
      </c>
      <c r="D17" s="44" t="str">
        <f>'перечень МКД'!D17</f>
        <v>проспект</v>
      </c>
      <c r="E17" s="44" t="str">
        <f>'перечень МКД'!E17</f>
        <v>Мира</v>
      </c>
      <c r="F17" s="42">
        <f>'перечень МКД'!F17</f>
        <v>4</v>
      </c>
      <c r="G17" s="47"/>
      <c r="H17" s="47"/>
      <c r="I17" s="17">
        <f>J17+K17+L17+M17+N17+O17+Q17+S17+U17+W17+Y17+Z17+AC17+AB17+AD17+AE17+AF17</f>
        <v>4517406.59</v>
      </c>
      <c r="J17" s="17"/>
      <c r="K17" s="17"/>
      <c r="L17" s="17"/>
      <c r="M17" s="17"/>
      <c r="N17" s="17"/>
      <c r="O17" s="17"/>
      <c r="P17" s="17"/>
      <c r="Q17" s="17"/>
      <c r="R17" s="17">
        <v>367</v>
      </c>
      <c r="S17" s="17">
        <v>4383638.82</v>
      </c>
      <c r="T17" s="17"/>
      <c r="U17" s="17"/>
      <c r="V17" s="17"/>
      <c r="W17" s="17"/>
      <c r="X17" s="17"/>
      <c r="Y17" s="17"/>
      <c r="Z17" s="17"/>
      <c r="AA17" s="17"/>
      <c r="AB17" s="17"/>
      <c r="AC17" s="17">
        <v>133767.76999999999</v>
      </c>
      <c r="AD17" s="17"/>
      <c r="AE17" s="17"/>
      <c r="AF17" s="17"/>
    </row>
    <row r="18" spans="1:32" ht="49.5" x14ac:dyDescent="0.3">
      <c r="A18" s="42">
        <v>2</v>
      </c>
      <c r="B18" s="44" t="str">
        <f>'перечень МКД'!B18</f>
        <v>село</v>
      </c>
      <c r="C18" s="49" t="str">
        <f>'перечень МКД'!C18</f>
        <v>Паликского Кирпичного Завода</v>
      </c>
      <c r="D18" s="44"/>
      <c r="E18" s="44"/>
      <c r="F18" s="42">
        <f>'перечень МКД'!F18</f>
        <v>4</v>
      </c>
      <c r="G18" s="47"/>
      <c r="H18" s="47"/>
      <c r="I18" s="17">
        <f>J18+K18+L18+M18+N18+O18+Q18+S18+U18+W18+Y18+Z18+AC18+AB18+AD18+AE18+AF18</f>
        <v>8750149.120000001</v>
      </c>
      <c r="J18" s="17"/>
      <c r="K18" s="17"/>
      <c r="L18" s="17"/>
      <c r="M18" s="17"/>
      <c r="N18" s="17"/>
      <c r="O18" s="17"/>
      <c r="P18" s="17"/>
      <c r="Q18" s="17"/>
      <c r="R18" s="17">
        <v>838.3</v>
      </c>
      <c r="S18" s="17">
        <v>8591130.7200000007</v>
      </c>
      <c r="T18" s="17"/>
      <c r="U18" s="17"/>
      <c r="V18" s="17"/>
      <c r="W18" s="17"/>
      <c r="X18" s="17"/>
      <c r="Y18" s="17"/>
      <c r="Z18" s="17"/>
      <c r="AA18" s="17"/>
      <c r="AB18" s="17"/>
      <c r="AC18" s="17">
        <v>159018.4</v>
      </c>
      <c r="AD18" s="17"/>
      <c r="AE18" s="17"/>
      <c r="AF18" s="17"/>
    </row>
    <row r="19" spans="1:32" x14ac:dyDescent="0.3">
      <c r="A19" s="42">
        <v>3</v>
      </c>
      <c r="B19" s="44" t="str">
        <f>'перечень МКД'!B19</f>
        <v>село</v>
      </c>
      <c r="C19" s="49" t="str">
        <f>'перечень МКД'!C19</f>
        <v>Новослободск</v>
      </c>
      <c r="D19" s="44"/>
      <c r="E19" s="44"/>
      <c r="F19" s="42">
        <f>'перечень МКД'!F19</f>
        <v>7</v>
      </c>
      <c r="G19" s="71"/>
      <c r="H19" s="71"/>
      <c r="I19" s="17">
        <f>J19+K19+L19+M19+N19+O19+Q19+S19+U19+W19+Y19+Z19+AC19+AB19+AD19+AE19+AF19</f>
        <v>583004.17000000004</v>
      </c>
      <c r="J19" s="17"/>
      <c r="K19" s="17"/>
      <c r="L19" s="17"/>
      <c r="M19" s="17"/>
      <c r="N19" s="17"/>
      <c r="O19" s="17">
        <v>472724.7</v>
      </c>
      <c r="P19" s="17"/>
      <c r="Q19" s="17"/>
      <c r="R19" s="50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>
        <v>110279.47</v>
      </c>
      <c r="AD19" s="17"/>
      <c r="AE19" s="17"/>
      <c r="AF19" s="17"/>
    </row>
    <row r="20" spans="1:32" x14ac:dyDescent="0.3">
      <c r="A20" s="42">
        <v>4</v>
      </c>
      <c r="B20" s="44" t="str">
        <f>'перечень МКД'!B20</f>
        <v>поселок</v>
      </c>
      <c r="C20" s="44" t="str">
        <f>'перечень МКД'!C20</f>
        <v>Думиничи</v>
      </c>
      <c r="D20" s="44" t="str">
        <f>'перечень МКД'!D20</f>
        <v>улица</v>
      </c>
      <c r="E20" s="44" t="str">
        <f>'перечень МКД'!E20</f>
        <v>Молодежная</v>
      </c>
      <c r="F20" s="42">
        <f>'перечень МКД'!F20</f>
        <v>1</v>
      </c>
      <c r="G20" s="72"/>
      <c r="H20" s="72"/>
      <c r="I20" s="17">
        <f>J20+K20+L20+M20+N20+O20+Q20+S20+U20+W20+Y20+Z20+AC20+AB20+AD20+AE20</f>
        <v>11690884.629999999</v>
      </c>
      <c r="J20" s="19"/>
      <c r="K20" s="19"/>
      <c r="L20" s="19"/>
      <c r="M20" s="19"/>
      <c r="N20" s="19"/>
      <c r="O20" s="19"/>
      <c r="P20" s="19"/>
      <c r="Q20" s="19"/>
      <c r="R20" s="17">
        <v>915.4</v>
      </c>
      <c r="S20" s="17">
        <v>11542292.93</v>
      </c>
      <c r="T20" s="19"/>
      <c r="U20" s="19"/>
      <c r="V20" s="19"/>
      <c r="W20" s="19"/>
      <c r="X20" s="19"/>
      <c r="Y20" s="19"/>
      <c r="Z20" s="19"/>
      <c r="AA20" s="19"/>
      <c r="AB20" s="19"/>
      <c r="AC20" s="17">
        <v>148591.70000000001</v>
      </c>
      <c r="AD20" s="19"/>
      <c r="AE20" s="17"/>
      <c r="AF20" s="17"/>
    </row>
    <row r="21" spans="1:32" x14ac:dyDescent="0.3">
      <c r="A21" s="121" t="s">
        <v>60</v>
      </c>
      <c r="B21" s="121"/>
      <c r="C21" s="121"/>
      <c r="D21" s="121"/>
      <c r="E21" s="121"/>
      <c r="F21" s="121"/>
      <c r="G21" s="121"/>
      <c r="H21" s="121"/>
      <c r="I21" s="19">
        <f>SUM(I17:I20)</f>
        <v>25541444.509999998</v>
      </c>
      <c r="J21" s="19">
        <f t="shared" ref="J21:AE21" si="2">SUM(J17:J20)</f>
        <v>0</v>
      </c>
      <c r="K21" s="19">
        <f t="shared" si="2"/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472724.7</v>
      </c>
      <c r="P21" s="19"/>
      <c r="Q21" s="19">
        <f t="shared" si="2"/>
        <v>0</v>
      </c>
      <c r="R21" s="19">
        <f t="shared" si="2"/>
        <v>2120.6999999999998</v>
      </c>
      <c r="S21" s="19">
        <f t="shared" si="2"/>
        <v>24517062.469999999</v>
      </c>
      <c r="T21" s="19">
        <f t="shared" si="2"/>
        <v>0</v>
      </c>
      <c r="U21" s="19">
        <f t="shared" si="2"/>
        <v>0</v>
      </c>
      <c r="V21" s="19">
        <f t="shared" si="2"/>
        <v>0</v>
      </c>
      <c r="W21" s="19">
        <f t="shared" si="2"/>
        <v>0</v>
      </c>
      <c r="X21" s="19">
        <f t="shared" si="2"/>
        <v>0</v>
      </c>
      <c r="Y21" s="19">
        <f t="shared" si="2"/>
        <v>0</v>
      </c>
      <c r="Z21" s="19">
        <f t="shared" si="2"/>
        <v>0</v>
      </c>
      <c r="AA21" s="19">
        <f t="shared" si="2"/>
        <v>0</v>
      </c>
      <c r="AB21" s="19">
        <f t="shared" si="2"/>
        <v>0</v>
      </c>
      <c r="AC21" s="19">
        <f t="shared" si="2"/>
        <v>551657.34000000008</v>
      </c>
      <c r="AD21" s="19">
        <f t="shared" si="2"/>
        <v>0</v>
      </c>
      <c r="AE21" s="19">
        <f t="shared" si="2"/>
        <v>0</v>
      </c>
      <c r="AF21" s="19">
        <f t="shared" ref="AF21" si="3">SUM(AF17:AF18)</f>
        <v>0</v>
      </c>
    </row>
    <row r="22" spans="1:32" x14ac:dyDescent="0.3">
      <c r="A22" s="36">
        <v>2025</v>
      </c>
      <c r="B22" s="20"/>
      <c r="C22" s="20"/>
      <c r="D22" s="20"/>
      <c r="E22" s="20"/>
      <c r="F22" s="20"/>
      <c r="G22" s="20"/>
      <c r="H22" s="20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37"/>
    </row>
    <row r="23" spans="1:32" ht="18.75" x14ac:dyDescent="0.3">
      <c r="A23" s="42">
        <v>1</v>
      </c>
      <c r="B23" s="44" t="s">
        <v>50</v>
      </c>
      <c r="C23" s="44" t="s">
        <v>51</v>
      </c>
      <c r="D23" s="44" t="s">
        <v>52</v>
      </c>
      <c r="E23" s="44" t="s">
        <v>82</v>
      </c>
      <c r="F23" s="42">
        <v>91</v>
      </c>
      <c r="G23" s="84"/>
      <c r="H23" s="84"/>
      <c r="I23" s="17">
        <f>J23+K23+L23+M23+N23+O23+Q23+S23+U23+W23+Y23+Z23+AC23+AB23+AD23+AE23+AF23</f>
        <v>3110471.4</v>
      </c>
      <c r="J23" s="83"/>
      <c r="K23" s="19"/>
      <c r="L23" s="19"/>
      <c r="M23" s="17"/>
      <c r="N23" s="19"/>
      <c r="O23" s="17"/>
      <c r="P23" s="19"/>
      <c r="Q23" s="19"/>
      <c r="R23" s="50"/>
      <c r="S23" s="17"/>
      <c r="T23" s="19"/>
      <c r="U23" s="19"/>
      <c r="V23" s="17"/>
      <c r="W23" s="17"/>
      <c r="X23" s="17">
        <v>440</v>
      </c>
      <c r="Y23" s="17">
        <v>2904211.1999999997</v>
      </c>
      <c r="Z23" s="19"/>
      <c r="AA23" s="19"/>
      <c r="AB23" s="19"/>
      <c r="AC23" s="17">
        <v>144110.07999999999</v>
      </c>
      <c r="AD23" s="19"/>
      <c r="AE23" s="17">
        <v>62150.12</v>
      </c>
      <c r="AF23" s="19"/>
    </row>
    <row r="24" spans="1:32" ht="18.75" x14ac:dyDescent="0.3">
      <c r="A24" s="42">
        <v>2</v>
      </c>
      <c r="B24" s="44" t="s">
        <v>50</v>
      </c>
      <c r="C24" s="44" t="s">
        <v>51</v>
      </c>
      <c r="D24" s="44" t="s">
        <v>52</v>
      </c>
      <c r="E24" s="44" t="s">
        <v>83</v>
      </c>
      <c r="F24" s="42">
        <v>17</v>
      </c>
      <c r="G24" s="84"/>
      <c r="H24" s="77"/>
      <c r="I24" s="17">
        <f t="shared" ref="I24:I48" si="4">J24+K24+L24+M24+N24+O24+Q24+S24+U24+W24+Y24+Z24+AC24+AB24+AD24+AE24+AF24</f>
        <v>184446.93</v>
      </c>
      <c r="J24" s="83">
        <v>85142.95</v>
      </c>
      <c r="K24" s="19"/>
      <c r="L24" s="19"/>
      <c r="M24" s="17"/>
      <c r="N24" s="19"/>
      <c r="O24" s="17"/>
      <c r="P24" s="19"/>
      <c r="Q24" s="19"/>
      <c r="R24" s="50"/>
      <c r="S24" s="17"/>
      <c r="T24" s="19"/>
      <c r="U24" s="19"/>
      <c r="V24" s="17"/>
      <c r="W24" s="17"/>
      <c r="X24" s="19"/>
      <c r="Y24" s="19"/>
      <c r="Z24" s="19"/>
      <c r="AA24" s="19"/>
      <c r="AB24" s="19"/>
      <c r="AC24" s="17">
        <v>97481.919999999998</v>
      </c>
      <c r="AD24" s="19"/>
      <c r="AE24" s="17">
        <v>1822.06</v>
      </c>
      <c r="AF24" s="19"/>
    </row>
    <row r="25" spans="1:32" ht="18.75" x14ac:dyDescent="0.3">
      <c r="A25" s="42">
        <v>3</v>
      </c>
      <c r="B25" s="44" t="s">
        <v>50</v>
      </c>
      <c r="C25" s="44" t="s">
        <v>51</v>
      </c>
      <c r="D25" s="44" t="s">
        <v>52</v>
      </c>
      <c r="E25" s="44" t="s">
        <v>83</v>
      </c>
      <c r="F25" s="42">
        <v>22</v>
      </c>
      <c r="G25" s="84"/>
      <c r="H25" s="77"/>
      <c r="I25" s="17">
        <f t="shared" si="4"/>
        <v>96435.49</v>
      </c>
      <c r="J25" s="83"/>
      <c r="K25" s="19"/>
      <c r="L25" s="19"/>
      <c r="M25" s="17"/>
      <c r="N25" s="19"/>
      <c r="O25" s="17"/>
      <c r="P25" s="19"/>
      <c r="Q25" s="19"/>
      <c r="R25" s="50"/>
      <c r="S25" s="17"/>
      <c r="T25" s="19"/>
      <c r="U25" s="19"/>
      <c r="V25" s="17"/>
      <c r="W25" s="17"/>
      <c r="X25" s="19"/>
      <c r="Y25" s="19"/>
      <c r="Z25" s="19"/>
      <c r="AA25" s="19"/>
      <c r="AB25" s="19"/>
      <c r="AC25" s="17">
        <v>96435.49</v>
      </c>
      <c r="AD25" s="19"/>
      <c r="AE25" s="17">
        <v>0</v>
      </c>
      <c r="AF25" s="19"/>
    </row>
    <row r="26" spans="1:32" ht="18.75" x14ac:dyDescent="0.3">
      <c r="A26" s="42">
        <v>4</v>
      </c>
      <c r="B26" s="44" t="s">
        <v>50</v>
      </c>
      <c r="C26" s="44" t="s">
        <v>51</v>
      </c>
      <c r="D26" s="44" t="s">
        <v>52</v>
      </c>
      <c r="E26" s="44" t="s">
        <v>90</v>
      </c>
      <c r="F26" s="42">
        <v>7</v>
      </c>
      <c r="G26" s="86"/>
      <c r="H26" s="77" t="s">
        <v>64</v>
      </c>
      <c r="I26" s="17">
        <f t="shared" si="4"/>
        <v>155000</v>
      </c>
      <c r="J26" s="83"/>
      <c r="K26" s="19"/>
      <c r="L26" s="19"/>
      <c r="M26" s="17"/>
      <c r="N26" s="19"/>
      <c r="O26" s="17"/>
      <c r="P26" s="19"/>
      <c r="Q26" s="19"/>
      <c r="R26" s="50"/>
      <c r="S26" s="17"/>
      <c r="T26" s="19"/>
      <c r="U26" s="19"/>
      <c r="V26" s="17"/>
      <c r="W26" s="17"/>
      <c r="X26" s="19"/>
      <c r="Y26" s="19"/>
      <c r="Z26" s="19"/>
      <c r="AA26" s="19"/>
      <c r="AB26" s="19"/>
      <c r="AC26" s="17">
        <v>155000</v>
      </c>
      <c r="AD26" s="19"/>
      <c r="AE26" s="17">
        <v>0</v>
      </c>
      <c r="AF26" s="19"/>
    </row>
    <row r="27" spans="1:32" ht="18.75" x14ac:dyDescent="0.3">
      <c r="A27" s="42">
        <v>5</v>
      </c>
      <c r="B27" s="44" t="s">
        <v>50</v>
      </c>
      <c r="C27" s="44" t="s">
        <v>51</v>
      </c>
      <c r="D27" s="44" t="s">
        <v>52</v>
      </c>
      <c r="E27" s="44" t="s">
        <v>84</v>
      </c>
      <c r="F27" s="42">
        <v>12</v>
      </c>
      <c r="G27" s="84"/>
      <c r="H27" s="77"/>
      <c r="I27" s="17">
        <f>J27+K27+L27+M27+N27+O27+Q27+S27+U27+W27+Y27+Z27+AC27+AB27+AD27+AE27+AF27</f>
        <v>333212.38</v>
      </c>
      <c r="J27" s="83"/>
      <c r="K27" s="19"/>
      <c r="L27" s="19"/>
      <c r="M27" s="17"/>
      <c r="N27" s="19"/>
      <c r="O27" s="17"/>
      <c r="P27" s="19"/>
      <c r="Q27" s="19"/>
      <c r="R27" s="50"/>
      <c r="S27" s="17"/>
      <c r="T27" s="19"/>
      <c r="U27" s="19"/>
      <c r="V27" s="17">
        <v>96</v>
      </c>
      <c r="W27" s="17">
        <v>326231.03999999998</v>
      </c>
      <c r="X27" s="19"/>
      <c r="Y27" s="19"/>
      <c r="Z27" s="19"/>
      <c r="AA27" s="19"/>
      <c r="AB27" s="19"/>
      <c r="AC27" s="17"/>
      <c r="AD27" s="19"/>
      <c r="AE27" s="17">
        <v>6981.34</v>
      </c>
      <c r="AF27" s="19"/>
    </row>
    <row r="28" spans="1:32" ht="18.75" x14ac:dyDescent="0.3">
      <c r="A28" s="42">
        <v>6</v>
      </c>
      <c r="B28" s="44" t="s">
        <v>50</v>
      </c>
      <c r="C28" s="44" t="s">
        <v>51</v>
      </c>
      <c r="D28" s="44" t="s">
        <v>52</v>
      </c>
      <c r="E28" s="44" t="s">
        <v>84</v>
      </c>
      <c r="F28" s="42">
        <v>4</v>
      </c>
      <c r="G28" s="84"/>
      <c r="H28" s="77"/>
      <c r="I28" s="17">
        <f t="shared" si="4"/>
        <v>388747.78</v>
      </c>
      <c r="J28" s="83"/>
      <c r="K28" s="19"/>
      <c r="L28" s="19"/>
      <c r="M28" s="17"/>
      <c r="N28" s="19"/>
      <c r="O28" s="17"/>
      <c r="P28" s="19"/>
      <c r="Q28" s="19"/>
      <c r="R28" s="50"/>
      <c r="S28" s="17"/>
      <c r="T28" s="19"/>
      <c r="U28" s="19"/>
      <c r="V28" s="17">
        <v>112</v>
      </c>
      <c r="W28" s="17">
        <v>380602.88</v>
      </c>
      <c r="X28" s="19"/>
      <c r="Y28" s="19"/>
      <c r="Z28" s="19"/>
      <c r="AA28" s="19"/>
      <c r="AB28" s="19"/>
      <c r="AC28" s="17"/>
      <c r="AD28" s="19"/>
      <c r="AE28" s="17">
        <v>8144.9</v>
      </c>
      <c r="AF28" s="19"/>
    </row>
    <row r="29" spans="1:32" ht="18.75" x14ac:dyDescent="0.3">
      <c r="A29" s="42">
        <v>7</v>
      </c>
      <c r="B29" s="44" t="s">
        <v>50</v>
      </c>
      <c r="C29" s="44" t="s">
        <v>51</v>
      </c>
      <c r="D29" s="44" t="s">
        <v>66</v>
      </c>
      <c r="E29" s="44" t="s">
        <v>67</v>
      </c>
      <c r="F29" s="42">
        <v>6</v>
      </c>
      <c r="G29" s="84"/>
      <c r="H29" s="77"/>
      <c r="I29" s="17">
        <f t="shared" si="4"/>
        <v>179138.05</v>
      </c>
      <c r="J29" s="83">
        <v>82929.759999999995</v>
      </c>
      <c r="K29" s="19"/>
      <c r="L29" s="19"/>
      <c r="M29" s="17"/>
      <c r="N29" s="19"/>
      <c r="O29" s="17"/>
      <c r="P29" s="19"/>
      <c r="Q29" s="19"/>
      <c r="R29" s="50"/>
      <c r="S29" s="17"/>
      <c r="T29" s="19"/>
      <c r="U29" s="19"/>
      <c r="V29" s="17"/>
      <c r="W29" s="17"/>
      <c r="X29" s="19"/>
      <c r="Y29" s="19"/>
      <c r="Z29" s="19"/>
      <c r="AA29" s="19"/>
      <c r="AB29" s="19"/>
      <c r="AC29" s="17">
        <v>94433.59</v>
      </c>
      <c r="AD29" s="19"/>
      <c r="AE29" s="17">
        <v>1774.7</v>
      </c>
      <c r="AF29" s="19"/>
    </row>
    <row r="30" spans="1:32" ht="18.75" x14ac:dyDescent="0.3">
      <c r="A30" s="42">
        <v>8</v>
      </c>
      <c r="B30" s="44" t="s">
        <v>50</v>
      </c>
      <c r="C30" s="44" t="s">
        <v>51</v>
      </c>
      <c r="D30" s="44" t="s">
        <v>66</v>
      </c>
      <c r="E30" s="44" t="s">
        <v>67</v>
      </c>
      <c r="F30" s="42">
        <v>3</v>
      </c>
      <c r="G30" s="84"/>
      <c r="H30" s="77"/>
      <c r="I30" s="17">
        <f t="shared" si="4"/>
        <v>178061.34</v>
      </c>
      <c r="J30" s="83">
        <v>82365.61</v>
      </c>
      <c r="K30" s="19"/>
      <c r="L30" s="19"/>
      <c r="M30" s="17"/>
      <c r="N30" s="19"/>
      <c r="O30" s="17"/>
      <c r="P30" s="19"/>
      <c r="Q30" s="19"/>
      <c r="R30" s="50"/>
      <c r="S30" s="17"/>
      <c r="T30" s="19"/>
      <c r="U30" s="19"/>
      <c r="V30" s="17"/>
      <c r="W30" s="17"/>
      <c r="X30" s="19"/>
      <c r="Y30" s="19"/>
      <c r="Z30" s="19"/>
      <c r="AA30" s="19"/>
      <c r="AB30" s="19"/>
      <c r="AC30" s="17">
        <v>93933.11</v>
      </c>
      <c r="AD30" s="19"/>
      <c r="AE30" s="17">
        <v>1762.62</v>
      </c>
      <c r="AF30" s="19"/>
    </row>
    <row r="31" spans="1:32" ht="18.75" x14ac:dyDescent="0.3">
      <c r="A31" s="42">
        <v>9</v>
      </c>
      <c r="B31" s="44" t="s">
        <v>50</v>
      </c>
      <c r="C31" s="44" t="s">
        <v>51</v>
      </c>
      <c r="D31" s="44" t="s">
        <v>66</v>
      </c>
      <c r="E31" s="44" t="s">
        <v>67</v>
      </c>
      <c r="F31" s="42">
        <v>2</v>
      </c>
      <c r="G31" s="84"/>
      <c r="H31" s="77"/>
      <c r="I31" s="17">
        <f t="shared" si="4"/>
        <v>1212552.6000000001</v>
      </c>
      <c r="J31" s="83">
        <v>159002.94</v>
      </c>
      <c r="K31" s="19"/>
      <c r="L31" s="19"/>
      <c r="M31" s="17">
        <v>905821.41</v>
      </c>
      <c r="N31" s="19"/>
      <c r="O31" s="17"/>
      <c r="P31" s="19"/>
      <c r="Q31" s="19"/>
      <c r="R31" s="50"/>
      <c r="S31" s="17"/>
      <c r="T31" s="19"/>
      <c r="U31" s="19"/>
      <c r="V31" s="17"/>
      <c r="W31" s="17"/>
      <c r="X31" s="19"/>
      <c r="Y31" s="19"/>
      <c r="Z31" s="19"/>
      <c r="AA31" s="19"/>
      <c r="AB31" s="19"/>
      <c r="AC31" s="17">
        <v>124941.01</v>
      </c>
      <c r="AD31" s="19"/>
      <c r="AE31" s="17">
        <v>22787.24</v>
      </c>
      <c r="AF31" s="19"/>
    </row>
    <row r="32" spans="1:32" ht="18.75" x14ac:dyDescent="0.3">
      <c r="A32" s="42">
        <v>10</v>
      </c>
      <c r="B32" s="44" t="s">
        <v>50</v>
      </c>
      <c r="C32" s="44" t="s">
        <v>51</v>
      </c>
      <c r="D32" s="44" t="s">
        <v>66</v>
      </c>
      <c r="E32" s="44" t="s">
        <v>67</v>
      </c>
      <c r="F32" s="42">
        <v>1</v>
      </c>
      <c r="G32" s="84"/>
      <c r="H32" s="77"/>
      <c r="I32" s="17">
        <f t="shared" si="4"/>
        <v>1332953.42</v>
      </c>
      <c r="J32" s="83">
        <v>176404.74</v>
      </c>
      <c r="K32" s="19"/>
      <c r="L32" s="19"/>
      <c r="M32" s="17">
        <v>1004957.4299999999</v>
      </c>
      <c r="N32" s="19"/>
      <c r="O32" s="17"/>
      <c r="P32" s="19"/>
      <c r="Q32" s="19"/>
      <c r="R32" s="50"/>
      <c r="S32" s="17"/>
      <c r="T32" s="19"/>
      <c r="U32" s="19"/>
      <c r="V32" s="17"/>
      <c r="W32" s="17"/>
      <c r="X32" s="19"/>
      <c r="Y32" s="19"/>
      <c r="Z32" s="19"/>
      <c r="AA32" s="19"/>
      <c r="AB32" s="19"/>
      <c r="AC32" s="17">
        <v>126310.1</v>
      </c>
      <c r="AD32" s="19"/>
      <c r="AE32" s="17">
        <v>25281.15</v>
      </c>
      <c r="AF32" s="19"/>
    </row>
    <row r="33" spans="1:32" ht="18.75" x14ac:dyDescent="0.3">
      <c r="A33" s="42">
        <v>11</v>
      </c>
      <c r="B33" s="44" t="s">
        <v>50</v>
      </c>
      <c r="C33" s="44" t="s">
        <v>51</v>
      </c>
      <c r="D33" s="44" t="s">
        <v>52</v>
      </c>
      <c r="E33" s="44" t="s">
        <v>85</v>
      </c>
      <c r="F33" s="42">
        <v>9</v>
      </c>
      <c r="G33" s="84"/>
      <c r="H33" s="77"/>
      <c r="I33" s="17">
        <f t="shared" si="4"/>
        <v>352694.27</v>
      </c>
      <c r="J33" s="83">
        <v>237224.23</v>
      </c>
      <c r="K33" s="19"/>
      <c r="L33" s="19"/>
      <c r="M33" s="17"/>
      <c r="N33" s="19"/>
      <c r="O33" s="17"/>
      <c r="P33" s="19"/>
      <c r="Q33" s="19"/>
      <c r="R33" s="50"/>
      <c r="S33" s="17"/>
      <c r="T33" s="19"/>
      <c r="U33" s="19"/>
      <c r="V33" s="17"/>
      <c r="W33" s="17"/>
      <c r="X33" s="19"/>
      <c r="Y33" s="19"/>
      <c r="Z33" s="19"/>
      <c r="AA33" s="19"/>
      <c r="AB33" s="19"/>
      <c r="AC33" s="17">
        <v>110393.44</v>
      </c>
      <c r="AD33" s="19"/>
      <c r="AE33" s="17">
        <v>5076.6000000000004</v>
      </c>
      <c r="AF33" s="19"/>
    </row>
    <row r="34" spans="1:32" ht="18.75" x14ac:dyDescent="0.3">
      <c r="A34" s="42">
        <v>12</v>
      </c>
      <c r="B34" s="44" t="s">
        <v>50</v>
      </c>
      <c r="C34" s="44" t="s">
        <v>51</v>
      </c>
      <c r="D34" s="44" t="s">
        <v>52</v>
      </c>
      <c r="E34" s="44" t="s">
        <v>85</v>
      </c>
      <c r="F34" s="42">
        <v>8</v>
      </c>
      <c r="G34" s="84"/>
      <c r="H34" s="77"/>
      <c r="I34" s="17">
        <f t="shared" si="4"/>
        <v>1089362.3800000001</v>
      </c>
      <c r="J34" s="83"/>
      <c r="K34" s="19"/>
      <c r="L34" s="19"/>
      <c r="M34" s="17"/>
      <c r="N34" s="19"/>
      <c r="O34" s="17">
        <v>963695.35</v>
      </c>
      <c r="P34" s="19"/>
      <c r="Q34" s="19"/>
      <c r="R34" s="50"/>
      <c r="S34" s="17"/>
      <c r="T34" s="19"/>
      <c r="U34" s="19"/>
      <c r="V34" s="17"/>
      <c r="W34" s="17"/>
      <c r="X34" s="19"/>
      <c r="Y34" s="19"/>
      <c r="Z34" s="19"/>
      <c r="AA34" s="19"/>
      <c r="AB34" s="19"/>
      <c r="AC34" s="17">
        <v>105043.95</v>
      </c>
      <c r="AD34" s="19"/>
      <c r="AE34" s="17">
        <v>20623.080000000002</v>
      </c>
      <c r="AF34" s="19"/>
    </row>
    <row r="35" spans="1:32" ht="17.25" customHeight="1" x14ac:dyDescent="0.3">
      <c r="A35" s="42">
        <v>13</v>
      </c>
      <c r="B35" s="44" t="s">
        <v>50</v>
      </c>
      <c r="C35" s="44" t="s">
        <v>51</v>
      </c>
      <c r="D35" s="44" t="s">
        <v>52</v>
      </c>
      <c r="E35" s="44" t="s">
        <v>85</v>
      </c>
      <c r="F35" s="42">
        <v>6</v>
      </c>
      <c r="G35" s="84"/>
      <c r="H35" s="77"/>
      <c r="I35" s="17">
        <f t="shared" si="4"/>
        <v>396383.9</v>
      </c>
      <c r="J35" s="83"/>
      <c r="K35" s="19"/>
      <c r="L35" s="19"/>
      <c r="M35" s="17"/>
      <c r="N35" s="19"/>
      <c r="O35" s="17"/>
      <c r="P35" s="19"/>
      <c r="Q35" s="19"/>
      <c r="R35" s="50"/>
      <c r="S35" s="17"/>
      <c r="T35" s="19"/>
      <c r="U35" s="19"/>
      <c r="V35" s="17">
        <v>114.2</v>
      </c>
      <c r="W35" s="17">
        <v>388079.01</v>
      </c>
      <c r="X35" s="19"/>
      <c r="Y35" s="19"/>
      <c r="Z35" s="19"/>
      <c r="AA35" s="19"/>
      <c r="AB35" s="19"/>
      <c r="AC35" s="17"/>
      <c r="AD35" s="19"/>
      <c r="AE35" s="17">
        <v>8304.89</v>
      </c>
      <c r="AF35" s="19"/>
    </row>
    <row r="36" spans="1:32" ht="18.75" x14ac:dyDescent="0.3">
      <c r="A36" s="42">
        <v>14</v>
      </c>
      <c r="B36" s="44" t="s">
        <v>50</v>
      </c>
      <c r="C36" s="44" t="s">
        <v>51</v>
      </c>
      <c r="D36" s="44" t="s">
        <v>52</v>
      </c>
      <c r="E36" s="44" t="s">
        <v>85</v>
      </c>
      <c r="F36" s="42">
        <v>4</v>
      </c>
      <c r="G36" s="84"/>
      <c r="H36" s="77"/>
      <c r="I36" s="17">
        <f t="shared" si="4"/>
        <v>310781.70999999996</v>
      </c>
      <c r="J36" s="83">
        <v>197907.46</v>
      </c>
      <c r="K36" s="19"/>
      <c r="L36" s="19"/>
      <c r="M36" s="17"/>
      <c r="N36" s="19"/>
      <c r="O36" s="17"/>
      <c r="P36" s="19"/>
      <c r="Q36" s="19"/>
      <c r="R36" s="50"/>
      <c r="S36" s="17"/>
      <c r="T36" s="19"/>
      <c r="U36" s="19"/>
      <c r="V36" s="17"/>
      <c r="W36" s="17"/>
      <c r="X36" s="19"/>
      <c r="Y36" s="19"/>
      <c r="Z36" s="19"/>
      <c r="AA36" s="19"/>
      <c r="AB36" s="19"/>
      <c r="AC36" s="17">
        <v>108639.03</v>
      </c>
      <c r="AD36" s="19"/>
      <c r="AE36" s="17">
        <v>4235.22</v>
      </c>
      <c r="AF36" s="19"/>
    </row>
    <row r="37" spans="1:32" ht="18.75" x14ac:dyDescent="0.3">
      <c r="A37" s="42">
        <v>15</v>
      </c>
      <c r="B37" s="44" t="s">
        <v>50</v>
      </c>
      <c r="C37" s="44" t="s">
        <v>51</v>
      </c>
      <c r="D37" s="44" t="s">
        <v>52</v>
      </c>
      <c r="E37" s="44" t="s">
        <v>85</v>
      </c>
      <c r="F37" s="42">
        <v>3</v>
      </c>
      <c r="G37" s="84"/>
      <c r="H37" s="77"/>
      <c r="I37" s="17">
        <f t="shared" si="4"/>
        <v>151705.60000000001</v>
      </c>
      <c r="J37" s="83">
        <v>68153.42</v>
      </c>
      <c r="K37" s="19"/>
      <c r="L37" s="19"/>
      <c r="M37" s="17"/>
      <c r="N37" s="19"/>
      <c r="O37" s="17"/>
      <c r="P37" s="19"/>
      <c r="Q37" s="19"/>
      <c r="R37" s="50"/>
      <c r="S37" s="17"/>
      <c r="T37" s="19"/>
      <c r="U37" s="19"/>
      <c r="V37" s="17"/>
      <c r="W37" s="17"/>
      <c r="X37" s="19"/>
      <c r="Y37" s="19"/>
      <c r="Z37" s="19"/>
      <c r="AA37" s="19"/>
      <c r="AB37" s="19"/>
      <c r="AC37" s="17">
        <v>82093.7</v>
      </c>
      <c r="AD37" s="19"/>
      <c r="AE37" s="17">
        <v>1458.48</v>
      </c>
      <c r="AF37" s="19"/>
    </row>
    <row r="38" spans="1:32" ht="18.75" x14ac:dyDescent="0.3">
      <c r="A38" s="42">
        <v>16</v>
      </c>
      <c r="B38" s="44" t="s">
        <v>53</v>
      </c>
      <c r="C38" s="44" t="s">
        <v>54</v>
      </c>
      <c r="D38" s="44" t="s">
        <v>52</v>
      </c>
      <c r="E38" s="44" t="s">
        <v>86</v>
      </c>
      <c r="F38" s="42">
        <v>33</v>
      </c>
      <c r="G38" s="84"/>
      <c r="H38" s="77"/>
      <c r="I38" s="17">
        <f t="shared" si="4"/>
        <v>472721.51</v>
      </c>
      <c r="J38" s="83"/>
      <c r="K38" s="19"/>
      <c r="L38" s="19"/>
      <c r="M38" s="17"/>
      <c r="N38" s="19"/>
      <c r="O38" s="17">
        <v>414082.34</v>
      </c>
      <c r="P38" s="19"/>
      <c r="Q38" s="19"/>
      <c r="R38" s="50"/>
      <c r="S38" s="17"/>
      <c r="T38" s="19"/>
      <c r="U38" s="19"/>
      <c r="V38" s="17"/>
      <c r="W38" s="17"/>
      <c r="X38" s="19"/>
      <c r="Y38" s="19"/>
      <c r="Z38" s="19"/>
      <c r="AA38" s="19"/>
      <c r="AB38" s="19"/>
      <c r="AC38" s="17">
        <v>53212.54</v>
      </c>
      <c r="AD38" s="19"/>
      <c r="AE38" s="17">
        <v>5426.63</v>
      </c>
      <c r="AF38" s="19"/>
    </row>
    <row r="39" spans="1:32" ht="18.75" x14ac:dyDescent="0.3">
      <c r="A39" s="42">
        <v>17</v>
      </c>
      <c r="B39" s="44" t="s">
        <v>53</v>
      </c>
      <c r="C39" s="44" t="s">
        <v>54</v>
      </c>
      <c r="D39" s="44" t="s">
        <v>52</v>
      </c>
      <c r="E39" s="44" t="s">
        <v>86</v>
      </c>
      <c r="F39" s="42">
        <v>31</v>
      </c>
      <c r="G39" s="84"/>
      <c r="H39" s="77"/>
      <c r="I39" s="17">
        <f t="shared" si="4"/>
        <v>475704.65</v>
      </c>
      <c r="J39" s="83"/>
      <c r="K39" s="19"/>
      <c r="L39" s="19"/>
      <c r="M39" s="17"/>
      <c r="N39" s="19"/>
      <c r="O39" s="17">
        <v>417726.18</v>
      </c>
      <c r="P39" s="19"/>
      <c r="Q39" s="19"/>
      <c r="R39" s="50"/>
      <c r="S39" s="17"/>
      <c r="T39" s="19"/>
      <c r="U39" s="19"/>
      <c r="V39" s="17"/>
      <c r="W39" s="17"/>
      <c r="X39" s="19"/>
      <c r="Y39" s="19"/>
      <c r="Z39" s="19"/>
      <c r="AA39" s="19"/>
      <c r="AB39" s="19"/>
      <c r="AC39" s="17">
        <v>52550.27</v>
      </c>
      <c r="AD39" s="19"/>
      <c r="AE39" s="17">
        <v>5428.2</v>
      </c>
      <c r="AF39" s="19"/>
    </row>
    <row r="40" spans="1:32" ht="49.5" x14ac:dyDescent="0.3">
      <c r="A40" s="42">
        <v>18</v>
      </c>
      <c r="B40" s="44" t="s">
        <v>53</v>
      </c>
      <c r="C40" s="49" t="s">
        <v>69</v>
      </c>
      <c r="D40" s="44"/>
      <c r="E40" s="44"/>
      <c r="F40" s="42">
        <v>4</v>
      </c>
      <c r="G40" s="84"/>
      <c r="H40" s="77" t="s">
        <v>64</v>
      </c>
      <c r="I40" s="17">
        <f t="shared" si="4"/>
        <v>267264.09999999998</v>
      </c>
      <c r="J40" s="83"/>
      <c r="K40" s="19"/>
      <c r="L40" s="19"/>
      <c r="M40" s="17"/>
      <c r="N40" s="19"/>
      <c r="O40" s="17"/>
      <c r="P40" s="19"/>
      <c r="Q40" s="19"/>
      <c r="R40" s="50"/>
      <c r="S40" s="17"/>
      <c r="T40" s="19"/>
      <c r="U40" s="19"/>
      <c r="V40" s="17">
        <v>77</v>
      </c>
      <c r="W40" s="17">
        <v>261664.47999999998</v>
      </c>
      <c r="X40" s="19"/>
      <c r="Y40" s="19"/>
      <c r="Z40" s="19"/>
      <c r="AA40" s="19"/>
      <c r="AB40" s="19"/>
      <c r="AC40" s="17"/>
      <c r="AD40" s="19"/>
      <c r="AE40" s="17">
        <v>5599.62</v>
      </c>
      <c r="AF40" s="19"/>
    </row>
    <row r="41" spans="1:32" ht="18.75" x14ac:dyDescent="0.3">
      <c r="A41" s="42">
        <v>19</v>
      </c>
      <c r="B41" s="44" t="s">
        <v>53</v>
      </c>
      <c r="C41" s="44" t="s">
        <v>58</v>
      </c>
      <c r="D41" s="44"/>
      <c r="E41" s="44"/>
      <c r="F41" s="42">
        <v>20</v>
      </c>
      <c r="G41" s="84"/>
      <c r="H41" s="77"/>
      <c r="I41" s="17">
        <f t="shared" si="4"/>
        <v>1614284.24</v>
      </c>
      <c r="J41" s="83">
        <v>739793.30999999994</v>
      </c>
      <c r="K41" s="19"/>
      <c r="L41" s="19"/>
      <c r="M41" s="17"/>
      <c r="N41" s="19"/>
      <c r="O41" s="17"/>
      <c r="P41" s="19"/>
      <c r="Q41" s="19"/>
      <c r="R41" s="50"/>
      <c r="S41" s="17"/>
      <c r="T41" s="19"/>
      <c r="U41" s="19"/>
      <c r="V41" s="17">
        <v>175</v>
      </c>
      <c r="W41" s="17">
        <v>594692</v>
      </c>
      <c r="X41" s="19"/>
      <c r="Y41" s="19"/>
      <c r="Z41" s="19"/>
      <c r="AA41" s="19"/>
      <c r="AB41" s="19"/>
      <c r="AC41" s="17">
        <v>251240.94</v>
      </c>
      <c r="AD41" s="19"/>
      <c r="AE41" s="17">
        <v>28557.99</v>
      </c>
      <c r="AF41" s="19"/>
    </row>
    <row r="42" spans="1:32" ht="18.75" x14ac:dyDescent="0.3">
      <c r="A42" s="42">
        <v>20</v>
      </c>
      <c r="B42" s="44" t="s">
        <v>53</v>
      </c>
      <c r="C42" s="44" t="s">
        <v>58</v>
      </c>
      <c r="D42" s="44"/>
      <c r="E42" s="44"/>
      <c r="F42" s="42">
        <v>13</v>
      </c>
      <c r="G42" s="84"/>
      <c r="H42" s="77"/>
      <c r="I42" s="17">
        <f t="shared" si="4"/>
        <v>1842393.0799999998</v>
      </c>
      <c r="J42" s="83">
        <v>245708.15</v>
      </c>
      <c r="K42" s="19"/>
      <c r="L42" s="19"/>
      <c r="M42" s="17">
        <v>1399770.96</v>
      </c>
      <c r="N42" s="19"/>
      <c r="O42" s="17"/>
      <c r="P42" s="19"/>
      <c r="Q42" s="19"/>
      <c r="R42" s="50"/>
      <c r="S42" s="17"/>
      <c r="T42" s="19"/>
      <c r="U42" s="19"/>
      <c r="V42" s="17"/>
      <c r="W42" s="17"/>
      <c r="X42" s="19"/>
      <c r="Y42" s="19"/>
      <c r="Z42" s="19"/>
      <c r="AA42" s="19"/>
      <c r="AB42" s="19"/>
      <c r="AC42" s="17">
        <v>161700.72</v>
      </c>
      <c r="AD42" s="19"/>
      <c r="AE42" s="17">
        <v>35213.25</v>
      </c>
      <c r="AF42" s="19"/>
    </row>
    <row r="43" spans="1:32" ht="18.75" x14ac:dyDescent="0.3">
      <c r="A43" s="42">
        <v>21</v>
      </c>
      <c r="B43" s="44" t="s">
        <v>53</v>
      </c>
      <c r="C43" s="44" t="s">
        <v>58</v>
      </c>
      <c r="D43" s="44"/>
      <c r="E43" s="44"/>
      <c r="F43" s="42">
        <v>12</v>
      </c>
      <c r="G43" s="84"/>
      <c r="H43" s="77"/>
      <c r="I43" s="17">
        <f t="shared" si="4"/>
        <v>641386.56000000006</v>
      </c>
      <c r="J43" s="83">
        <v>79544.87</v>
      </c>
      <c r="K43" s="19"/>
      <c r="L43" s="19"/>
      <c r="M43" s="17">
        <v>453157.93</v>
      </c>
      <c r="N43" s="19"/>
      <c r="O43" s="17"/>
      <c r="P43" s="19"/>
      <c r="Q43" s="19"/>
      <c r="R43" s="50"/>
      <c r="S43" s="17"/>
      <c r="T43" s="19"/>
      <c r="U43" s="19"/>
      <c r="V43" s="17"/>
      <c r="W43" s="17"/>
      <c r="X43" s="19"/>
      <c r="Y43" s="19"/>
      <c r="Z43" s="19"/>
      <c r="AA43" s="19"/>
      <c r="AB43" s="19"/>
      <c r="AC43" s="17">
        <v>97283.92</v>
      </c>
      <c r="AD43" s="19"/>
      <c r="AE43" s="17">
        <v>11399.84</v>
      </c>
      <c r="AF43" s="19"/>
    </row>
    <row r="44" spans="1:32" ht="18.75" x14ac:dyDescent="0.3">
      <c r="A44" s="42">
        <v>22</v>
      </c>
      <c r="B44" s="44" t="s">
        <v>53</v>
      </c>
      <c r="C44" s="44" t="s">
        <v>58</v>
      </c>
      <c r="D44" s="44"/>
      <c r="E44" s="44"/>
      <c r="F44" s="42">
        <v>10</v>
      </c>
      <c r="G44" s="84"/>
      <c r="H44" s="77"/>
      <c r="I44" s="17">
        <f t="shared" si="4"/>
        <v>1036730.29</v>
      </c>
      <c r="J44" s="83">
        <v>136545.51</v>
      </c>
      <c r="K44" s="19"/>
      <c r="L44" s="19"/>
      <c r="M44" s="17">
        <v>777884.02</v>
      </c>
      <c r="N44" s="19"/>
      <c r="O44" s="17"/>
      <c r="P44" s="19"/>
      <c r="Q44" s="19"/>
      <c r="R44" s="50"/>
      <c r="S44" s="17"/>
      <c r="T44" s="19"/>
      <c r="U44" s="19"/>
      <c r="V44" s="17"/>
      <c r="W44" s="17"/>
      <c r="X44" s="19"/>
      <c r="Y44" s="19"/>
      <c r="Z44" s="19"/>
      <c r="AA44" s="19"/>
      <c r="AB44" s="19"/>
      <c r="AC44" s="17">
        <v>102731.97</v>
      </c>
      <c r="AD44" s="19"/>
      <c r="AE44" s="17">
        <v>19568.79</v>
      </c>
      <c r="AF44" s="19"/>
    </row>
    <row r="45" spans="1:32" ht="18.75" x14ac:dyDescent="0.3">
      <c r="A45" s="42">
        <v>23</v>
      </c>
      <c r="B45" s="44" t="s">
        <v>53</v>
      </c>
      <c r="C45" s="44" t="s">
        <v>58</v>
      </c>
      <c r="D45" s="44"/>
      <c r="E45" s="44"/>
      <c r="F45" s="42">
        <v>7</v>
      </c>
      <c r="G45" s="84"/>
      <c r="H45" s="77"/>
      <c r="I45" s="17">
        <f t="shared" si="4"/>
        <v>210518.74</v>
      </c>
      <c r="J45" s="83">
        <v>144009.63</v>
      </c>
      <c r="K45" s="19"/>
      <c r="L45" s="19"/>
      <c r="M45" s="17"/>
      <c r="N45" s="19"/>
      <c r="O45" s="17"/>
      <c r="P45" s="19"/>
      <c r="Q45" s="19"/>
      <c r="R45" s="50"/>
      <c r="S45" s="17"/>
      <c r="T45" s="19"/>
      <c r="U45" s="19"/>
      <c r="V45" s="17"/>
      <c r="W45" s="17"/>
      <c r="X45" s="19"/>
      <c r="Y45" s="19"/>
      <c r="Z45" s="19"/>
      <c r="AA45" s="19"/>
      <c r="AB45" s="19"/>
      <c r="AC45" s="17">
        <v>63427.3</v>
      </c>
      <c r="AD45" s="19"/>
      <c r="AE45" s="17">
        <v>3081.81</v>
      </c>
      <c r="AF45" s="19"/>
    </row>
    <row r="46" spans="1:32" ht="18.75" x14ac:dyDescent="0.3">
      <c r="A46" s="42">
        <v>24</v>
      </c>
      <c r="B46" s="44" t="s">
        <v>53</v>
      </c>
      <c r="C46" s="44" t="s">
        <v>58</v>
      </c>
      <c r="D46" s="44"/>
      <c r="E46" s="44"/>
      <c r="F46" s="42">
        <v>5</v>
      </c>
      <c r="G46" s="84"/>
      <c r="H46" s="77" t="s">
        <v>64</v>
      </c>
      <c r="I46" s="17">
        <f t="shared" si="4"/>
        <v>2026349.56</v>
      </c>
      <c r="J46" s="83"/>
      <c r="K46" s="19"/>
      <c r="L46" s="19"/>
      <c r="M46" s="17">
        <v>1859233.05</v>
      </c>
      <c r="N46" s="19"/>
      <c r="O46" s="17"/>
      <c r="P46" s="19"/>
      <c r="Q46" s="19"/>
      <c r="R46" s="50"/>
      <c r="S46" s="17"/>
      <c r="T46" s="19"/>
      <c r="U46" s="19"/>
      <c r="V46" s="17"/>
      <c r="W46" s="17"/>
      <c r="X46" s="19"/>
      <c r="Y46" s="19"/>
      <c r="Z46" s="19"/>
      <c r="AA46" s="19"/>
      <c r="AB46" s="19"/>
      <c r="AC46" s="17">
        <v>127328.92</v>
      </c>
      <c r="AD46" s="19"/>
      <c r="AE46" s="17">
        <v>39787.589999999997</v>
      </c>
      <c r="AF46" s="19"/>
    </row>
    <row r="47" spans="1:32" ht="18.75" x14ac:dyDescent="0.3">
      <c r="A47" s="42">
        <v>25</v>
      </c>
      <c r="B47" s="44" t="s">
        <v>87</v>
      </c>
      <c r="C47" s="44" t="s">
        <v>88</v>
      </c>
      <c r="D47" s="44"/>
      <c r="E47" s="44"/>
      <c r="F47" s="42">
        <v>11</v>
      </c>
      <c r="G47" s="84"/>
      <c r="H47" s="77"/>
      <c r="I47" s="17">
        <f t="shared" si="4"/>
        <v>849985.45000000007</v>
      </c>
      <c r="J47" s="83">
        <v>77678.84</v>
      </c>
      <c r="K47" s="19"/>
      <c r="L47" s="17">
        <v>205631.62</v>
      </c>
      <c r="M47" s="17"/>
      <c r="N47" s="19"/>
      <c r="O47" s="17">
        <v>414205.08</v>
      </c>
      <c r="P47" s="19"/>
      <c r="Q47" s="19"/>
      <c r="R47" s="50"/>
      <c r="S47" s="17"/>
      <c r="T47" s="19"/>
      <c r="U47" s="19"/>
      <c r="V47" s="17"/>
      <c r="W47" s="17"/>
      <c r="X47" s="19"/>
      <c r="Y47" s="19"/>
      <c r="Z47" s="19"/>
      <c r="AA47" s="19"/>
      <c r="AB47" s="19"/>
      <c r="AC47" s="17">
        <v>140769.42000000001</v>
      </c>
      <c r="AD47" s="19"/>
      <c r="AE47" s="17">
        <v>11700.49</v>
      </c>
      <c r="AF47" s="19"/>
    </row>
    <row r="48" spans="1:32" ht="18.75" x14ac:dyDescent="0.3">
      <c r="A48" s="42">
        <v>26</v>
      </c>
      <c r="B48" s="44" t="s">
        <v>87</v>
      </c>
      <c r="C48" s="44" t="s">
        <v>88</v>
      </c>
      <c r="D48" s="44"/>
      <c r="E48" s="44"/>
      <c r="F48" s="42">
        <v>9</v>
      </c>
      <c r="G48" s="84"/>
      <c r="H48" s="77"/>
      <c r="I48" s="17">
        <f t="shared" si="4"/>
        <v>472475.77</v>
      </c>
      <c r="J48" s="83"/>
      <c r="K48" s="19"/>
      <c r="L48" s="19"/>
      <c r="M48" s="17"/>
      <c r="N48" s="19"/>
      <c r="O48" s="17">
        <v>415704.46</v>
      </c>
      <c r="P48" s="19"/>
      <c r="Q48" s="19"/>
      <c r="R48" s="50"/>
      <c r="S48" s="17"/>
      <c r="T48" s="19"/>
      <c r="U48" s="19"/>
      <c r="V48" s="17"/>
      <c r="W48" s="17"/>
      <c r="X48" s="19"/>
      <c r="Y48" s="19"/>
      <c r="Z48" s="19"/>
      <c r="AA48" s="19"/>
      <c r="AB48" s="19"/>
      <c r="AC48" s="17">
        <v>50965.16</v>
      </c>
      <c r="AD48" s="19"/>
      <c r="AE48" s="17">
        <v>5806.15</v>
      </c>
      <c r="AF48" s="19"/>
    </row>
    <row r="49" spans="1:32" x14ac:dyDescent="0.3">
      <c r="A49" s="84" t="s">
        <v>61</v>
      </c>
      <c r="B49" s="75"/>
      <c r="C49" s="76"/>
      <c r="D49" s="76"/>
      <c r="E49" s="76"/>
      <c r="F49" s="76"/>
      <c r="G49" s="76"/>
      <c r="H49" s="77"/>
      <c r="I49" s="19">
        <f>SUM(I23:I48)</f>
        <v>19381761.200000003</v>
      </c>
      <c r="J49" s="19">
        <f t="shared" ref="J49:AD49" si="5">SUM(J23:J48)</f>
        <v>2512411.42</v>
      </c>
      <c r="K49" s="19">
        <f t="shared" si="5"/>
        <v>0</v>
      </c>
      <c r="L49" s="19">
        <f t="shared" si="5"/>
        <v>205631.62</v>
      </c>
      <c r="M49" s="19">
        <f t="shared" si="5"/>
        <v>6400824.7999999998</v>
      </c>
      <c r="N49" s="19">
        <f t="shared" si="5"/>
        <v>0</v>
      </c>
      <c r="O49" s="19">
        <f t="shared" si="5"/>
        <v>2625413.4099999997</v>
      </c>
      <c r="P49" s="19">
        <f t="shared" si="5"/>
        <v>0</v>
      </c>
      <c r="Q49" s="19">
        <f t="shared" si="5"/>
        <v>0</v>
      </c>
      <c r="R49" s="19">
        <f t="shared" si="5"/>
        <v>0</v>
      </c>
      <c r="S49" s="19">
        <f t="shared" si="5"/>
        <v>0</v>
      </c>
      <c r="T49" s="19">
        <f t="shared" si="5"/>
        <v>0</v>
      </c>
      <c r="U49" s="19">
        <f t="shared" si="5"/>
        <v>0</v>
      </c>
      <c r="V49" s="19">
        <f t="shared" si="5"/>
        <v>574.20000000000005</v>
      </c>
      <c r="W49" s="19">
        <f t="shared" si="5"/>
        <v>1951269.41</v>
      </c>
      <c r="X49" s="19">
        <f t="shared" si="5"/>
        <v>440</v>
      </c>
      <c r="Y49" s="19">
        <f t="shared" si="5"/>
        <v>2904211.1999999997</v>
      </c>
      <c r="Z49" s="19">
        <f t="shared" si="5"/>
        <v>0</v>
      </c>
      <c r="AA49" s="19">
        <f t="shared" si="5"/>
        <v>0</v>
      </c>
      <c r="AB49" s="19">
        <f t="shared" si="5"/>
        <v>0</v>
      </c>
      <c r="AC49" s="19">
        <f t="shared" si="5"/>
        <v>2440026.5799999996</v>
      </c>
      <c r="AD49" s="19">
        <f t="shared" si="5"/>
        <v>0</v>
      </c>
      <c r="AE49" s="19">
        <f>SUM(AE23:AE48)</f>
        <v>341972.76</v>
      </c>
      <c r="AF49" s="19">
        <f t="shared" ref="AF49" si="6">SUM(AF23:AF23)</f>
        <v>0</v>
      </c>
    </row>
    <row r="50" spans="1:32" x14ac:dyDescent="0.3">
      <c r="A50" s="104" t="s">
        <v>44</v>
      </c>
      <c r="B50" s="104"/>
      <c r="C50" s="104"/>
      <c r="D50" s="104"/>
      <c r="E50" s="104"/>
      <c r="F50" s="104"/>
      <c r="G50" s="104"/>
      <c r="H50" s="104"/>
      <c r="I50" s="104"/>
      <c r="J50" s="104"/>
    </row>
    <row r="51" spans="1:32" x14ac:dyDescent="0.3">
      <c r="I51" s="22"/>
    </row>
  </sheetData>
  <mergeCells count="33">
    <mergeCell ref="X1:AF1"/>
    <mergeCell ref="T4:U5"/>
    <mergeCell ref="T3:W3"/>
    <mergeCell ref="AC3:AC5"/>
    <mergeCell ref="X3:Y5"/>
    <mergeCell ref="Z3:Z5"/>
    <mergeCell ref="V4:W5"/>
    <mergeCell ref="A3:A6"/>
    <mergeCell ref="B3:H3"/>
    <mergeCell ref="I3:I5"/>
    <mergeCell ref="J3:O3"/>
    <mergeCell ref="A15:H15"/>
    <mergeCell ref="B4:B6"/>
    <mergeCell ref="C4:C6"/>
    <mergeCell ref="D4:D6"/>
    <mergeCell ref="E4:E6"/>
    <mergeCell ref="F4:F6"/>
    <mergeCell ref="A50:J50"/>
    <mergeCell ref="A2:AF2"/>
    <mergeCell ref="AF3:AF5"/>
    <mergeCell ref="AA3:AB5"/>
    <mergeCell ref="AE3:AE5"/>
    <mergeCell ref="AD3:AD5"/>
    <mergeCell ref="R3:S5"/>
    <mergeCell ref="G4:G6"/>
    <mergeCell ref="H4:H6"/>
    <mergeCell ref="J4:K4"/>
    <mergeCell ref="L4:L5"/>
    <mergeCell ref="M4:M5"/>
    <mergeCell ref="N4:N5"/>
    <mergeCell ref="O4:O5"/>
    <mergeCell ref="P3:Q5"/>
    <mergeCell ref="A21:H2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44" fitToHeight="0" orientation="landscape" horizontalDpi="300" verticalDpi="300" r:id="rId1"/>
  <colBreaks count="1" manualBreakCount="1">
    <brk id="31" max="5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J13"/>
  <sheetViews>
    <sheetView view="pageBreakPreview" zoomScale="115" zoomScaleNormal="115" zoomScaleSheetLayoutView="115" workbookViewId="0">
      <selection activeCell="C10" sqref="C10"/>
    </sheetView>
  </sheetViews>
  <sheetFormatPr defaultRowHeight="17.25" x14ac:dyDescent="0.3"/>
  <cols>
    <col min="1" max="1" width="4.140625" style="6" customWidth="1"/>
    <col min="2" max="2" width="40.7109375" style="6" customWidth="1"/>
    <col min="3" max="3" width="19.140625" style="6" customWidth="1"/>
    <col min="4" max="4" width="23.140625" style="6" customWidth="1"/>
    <col min="5" max="5" width="17.42578125" style="6" customWidth="1"/>
    <col min="6" max="6" width="18" style="6" customWidth="1"/>
    <col min="7" max="7" width="2.28515625" style="6" customWidth="1"/>
    <col min="8" max="8" width="7.7109375" style="6" customWidth="1"/>
    <col min="9" max="9" width="0.5703125" style="6" customWidth="1"/>
    <col min="10" max="10" width="7.7109375" style="6" customWidth="1"/>
    <col min="11" max="16384" width="9.140625" style="6"/>
  </cols>
  <sheetData>
    <row r="1" spans="1:10" ht="75" customHeight="1" x14ac:dyDescent="0.3">
      <c r="A1" s="23"/>
      <c r="D1" s="131" t="s">
        <v>93</v>
      </c>
      <c r="E1" s="131"/>
      <c r="F1" s="131"/>
      <c r="G1" s="131"/>
      <c r="H1" s="131"/>
      <c r="I1" s="131"/>
      <c r="J1" s="131"/>
    </row>
    <row r="2" spans="1:10" ht="45" customHeight="1" x14ac:dyDescent="0.3">
      <c r="A2" s="105" t="s">
        <v>41</v>
      </c>
      <c r="B2" s="105"/>
      <c r="C2" s="105"/>
      <c r="D2" s="105"/>
      <c r="E2" s="105"/>
      <c r="F2" s="105"/>
    </row>
    <row r="3" spans="1:10" ht="62.25" customHeight="1" x14ac:dyDescent="0.3">
      <c r="A3" s="122" t="s">
        <v>18</v>
      </c>
      <c r="B3" s="126" t="s">
        <v>48</v>
      </c>
      <c r="C3" s="125" t="s">
        <v>47</v>
      </c>
      <c r="D3" s="125" t="s">
        <v>15</v>
      </c>
      <c r="E3" s="122" t="s">
        <v>23</v>
      </c>
      <c r="F3" s="122" t="s">
        <v>14</v>
      </c>
    </row>
    <row r="4" spans="1:10" ht="54" customHeight="1" x14ac:dyDescent="0.3">
      <c r="A4" s="123"/>
      <c r="B4" s="126"/>
      <c r="C4" s="125"/>
      <c r="D4" s="125"/>
      <c r="E4" s="124"/>
      <c r="F4" s="124"/>
    </row>
    <row r="5" spans="1:10" x14ac:dyDescent="0.3">
      <c r="A5" s="124"/>
      <c r="B5" s="126"/>
      <c r="C5" s="53" t="s">
        <v>19</v>
      </c>
      <c r="D5" s="24" t="s">
        <v>3</v>
      </c>
      <c r="E5" s="24" t="s">
        <v>20</v>
      </c>
      <c r="F5" s="24" t="s">
        <v>2</v>
      </c>
    </row>
    <row r="6" spans="1:10" x14ac:dyDescent="0.3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</row>
    <row r="7" spans="1:10" x14ac:dyDescent="0.3">
      <c r="A7" s="25"/>
      <c r="B7" s="51">
        <v>2023</v>
      </c>
      <c r="C7" s="26">
        <f>C8</f>
        <v>6195.3099999999995</v>
      </c>
      <c r="D7" s="30">
        <f>D8</f>
        <v>199</v>
      </c>
      <c r="E7" s="27">
        <f>E8</f>
        <v>6</v>
      </c>
      <c r="F7" s="28">
        <f>F8</f>
        <v>14830374.220000001</v>
      </c>
    </row>
    <row r="8" spans="1:10" ht="48.75" customHeight="1" x14ac:dyDescent="0.3">
      <c r="A8" s="51">
        <v>1</v>
      </c>
      <c r="B8" s="29" t="s">
        <v>62</v>
      </c>
      <c r="C8" s="28">
        <f>'перечень МКД'!J15</f>
        <v>6195.3099999999995</v>
      </c>
      <c r="D8" s="30">
        <f>'перечень МКД'!M15</f>
        <v>199</v>
      </c>
      <c r="E8" s="27">
        <f>'перечень МКД'!A14</f>
        <v>6</v>
      </c>
      <c r="F8" s="28">
        <f>'перечень МКД'!N15</f>
        <v>14830374.220000001</v>
      </c>
    </row>
    <row r="9" spans="1:10" ht="23.25" customHeight="1" x14ac:dyDescent="0.3">
      <c r="A9" s="24"/>
      <c r="B9" s="51">
        <v>2024</v>
      </c>
      <c r="C9" s="26">
        <f>SUM(C10)</f>
        <v>6390.4</v>
      </c>
      <c r="D9" s="27">
        <f t="shared" ref="D9:F11" si="0">SUM(D10)</f>
        <v>201</v>
      </c>
      <c r="E9" s="27">
        <f>SUM(E10)</f>
        <v>4</v>
      </c>
      <c r="F9" s="28">
        <f t="shared" si="0"/>
        <v>25541444.509999998</v>
      </c>
    </row>
    <row r="10" spans="1:10" ht="46.5" customHeight="1" x14ac:dyDescent="0.3">
      <c r="A10" s="51">
        <v>2</v>
      </c>
      <c r="B10" s="29" t="s">
        <v>62</v>
      </c>
      <c r="C10" s="31">
        <f>'перечень МКД'!J21</f>
        <v>6390.4</v>
      </c>
      <c r="D10" s="32">
        <f>'перечень МКД'!M21</f>
        <v>201</v>
      </c>
      <c r="E10" s="24">
        <f>'перечень МКД'!A20</f>
        <v>4</v>
      </c>
      <c r="F10" s="45">
        <f>'перечень МКД'!N21</f>
        <v>25541444.509999998</v>
      </c>
    </row>
    <row r="11" spans="1:10" ht="28.5" customHeight="1" x14ac:dyDescent="0.3">
      <c r="A11" s="51"/>
      <c r="B11" s="51">
        <v>2025</v>
      </c>
      <c r="C11" s="31">
        <f>SUM(C12)</f>
        <v>26299.21</v>
      </c>
      <c r="D11" s="32">
        <f t="shared" si="0"/>
        <v>806</v>
      </c>
      <c r="E11" s="24">
        <f>'перечень МКД'!A48</f>
        <v>26</v>
      </c>
      <c r="F11" s="45">
        <f>F12</f>
        <v>19381761.200000003</v>
      </c>
    </row>
    <row r="12" spans="1:10" ht="46.5" customHeight="1" x14ac:dyDescent="0.3">
      <c r="A12" s="51">
        <v>3</v>
      </c>
      <c r="B12" s="51" t="s">
        <v>62</v>
      </c>
      <c r="C12" s="31">
        <f>'перечень МКД'!J49</f>
        <v>26299.21</v>
      </c>
      <c r="D12" s="32">
        <f>'перечень МКД'!M49</f>
        <v>806</v>
      </c>
      <c r="E12" s="24">
        <f>E11</f>
        <v>26</v>
      </c>
      <c r="F12" s="45">
        <f>'виды ремонта'!I49</f>
        <v>19381761.200000003</v>
      </c>
    </row>
    <row r="13" spans="1:10" x14ac:dyDescent="0.3">
      <c r="A13" s="104"/>
      <c r="B13" s="104"/>
      <c r="C13" s="104"/>
      <c r="D13" s="104"/>
      <c r="E13" s="104"/>
    </row>
  </sheetData>
  <mergeCells count="9">
    <mergeCell ref="D1:J1"/>
    <mergeCell ref="F3:F4"/>
    <mergeCell ref="A13:E13"/>
    <mergeCell ref="A2:F2"/>
    <mergeCell ref="A3:A5"/>
    <mergeCell ref="B3:B5"/>
    <mergeCell ref="C3:C4"/>
    <mergeCell ref="D3:D4"/>
    <mergeCell ref="E3:E4"/>
  </mergeCells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перечень МКД</vt:lpstr>
      <vt:lpstr>виды ремонта</vt:lpstr>
      <vt:lpstr>показатели</vt:lpstr>
      <vt:lpstr>'виды ремонта'!Область_печати</vt:lpstr>
      <vt:lpstr>'перечень МКД'!Область_печати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DeepCool</cp:lastModifiedBy>
  <cp:lastPrinted>2024-11-26T05:38:19Z</cp:lastPrinted>
  <dcterms:created xsi:type="dcterms:W3CDTF">2014-04-04T11:20:04Z</dcterms:created>
  <dcterms:modified xsi:type="dcterms:W3CDTF">2024-11-27T12:54:17Z</dcterms:modified>
</cp:coreProperties>
</file>