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70" windowWidth="21075" windowHeight="8070"/>
  </bookViews>
  <sheets>
    <sheet name="следующие" sheetId="1" r:id="rId1"/>
    <sheet name="1 лист плана" sheetId="2" r:id="rId2"/>
    <sheet name="прилож 1" sheetId="3" r:id="rId3"/>
  </sheets>
  <definedNames>
    <definedName name="_xlnm.Print_Area" localSheetId="0">следующие!$A$1:$N$134</definedName>
  </definedNames>
  <calcPr calcId="145621"/>
</workbook>
</file>

<file path=xl/calcChain.xml><?xml version="1.0" encoding="utf-8"?>
<calcChain xmlns="http://schemas.openxmlformats.org/spreadsheetml/2006/main">
  <c r="E34" i="1" l="1"/>
  <c r="D54" i="1" l="1"/>
  <c r="H34" i="1" l="1"/>
  <c r="F34" i="1"/>
  <c r="G34" i="1"/>
  <c r="F85" i="1"/>
  <c r="H85" i="1"/>
  <c r="G85" i="1"/>
  <c r="E85" i="1"/>
  <c r="F58" i="1"/>
  <c r="E58" i="1"/>
  <c r="E54" i="1"/>
  <c r="J34" i="1" l="1"/>
  <c r="I34" i="1"/>
  <c r="J33" i="1"/>
  <c r="I33" i="1"/>
  <c r="I29" i="1"/>
  <c r="I94" i="1"/>
  <c r="I93" i="1"/>
  <c r="I92" i="1"/>
  <c r="I91" i="1"/>
  <c r="I90" i="1"/>
  <c r="I89" i="1"/>
  <c r="I88" i="1"/>
  <c r="I87" i="1"/>
  <c r="I86" i="1"/>
  <c r="I85" i="1"/>
  <c r="I84" i="1"/>
  <c r="C82" i="1"/>
  <c r="H54" i="1"/>
  <c r="H58" i="1" s="1"/>
  <c r="G54" i="1"/>
  <c r="G58" i="1" s="1"/>
  <c r="F54" i="1"/>
  <c r="I27" i="1"/>
  <c r="M118" i="1"/>
  <c r="K118" i="1"/>
  <c r="I118" i="1"/>
  <c r="G118" i="1"/>
  <c r="E118" i="1"/>
  <c r="C123" i="1"/>
  <c r="E123" i="1"/>
  <c r="F105" i="1"/>
  <c r="E105" i="1"/>
  <c r="D85" i="1"/>
  <c r="D82" i="1" s="1"/>
  <c r="D96" i="1" s="1"/>
  <c r="D58" i="1"/>
  <c r="D57" i="1"/>
  <c r="D30" i="1"/>
  <c r="D34" i="1" s="1"/>
  <c r="D38" i="1" s="1"/>
  <c r="E129" i="1" l="1"/>
  <c r="K14" i="1"/>
  <c r="J14" i="1"/>
  <c r="J9" i="1"/>
  <c r="H14" i="1" l="1"/>
  <c r="N14" i="1" s="1"/>
  <c r="G14" i="1"/>
  <c r="G9" i="1"/>
  <c r="F9" i="1"/>
  <c r="D9" i="1" l="1"/>
  <c r="J70" i="1" l="1"/>
  <c r="J86" i="1" l="1"/>
  <c r="M9" i="1"/>
  <c r="K9" i="1"/>
  <c r="H9" i="1" l="1"/>
  <c r="I9" i="1"/>
  <c r="L9" i="1" s="1"/>
  <c r="C9" i="1" l="1"/>
  <c r="E9" i="1"/>
  <c r="M123" i="1" l="1"/>
  <c r="K123" i="1"/>
  <c r="I123" i="1"/>
  <c r="G123" i="1"/>
  <c r="C118" i="1"/>
  <c r="N105" i="1"/>
  <c r="M105" i="1"/>
  <c r="L105" i="1"/>
  <c r="K105" i="1"/>
  <c r="J105" i="1"/>
  <c r="I105" i="1"/>
  <c r="H105" i="1"/>
  <c r="G105" i="1"/>
  <c r="C105" i="1"/>
  <c r="J93" i="1"/>
  <c r="J92" i="1"/>
  <c r="J91" i="1"/>
  <c r="J90" i="1"/>
  <c r="J89" i="1"/>
  <c r="J88" i="1"/>
  <c r="J87" i="1"/>
  <c r="J85" i="1"/>
  <c r="F82" i="1"/>
  <c r="F96" i="1" s="1"/>
  <c r="E82" i="1"/>
  <c r="E96" i="1" s="1"/>
  <c r="J84" i="1"/>
  <c r="G82" i="1"/>
  <c r="G96" i="1" s="1"/>
  <c r="J61" i="1"/>
  <c r="I61" i="1"/>
  <c r="J59" i="1"/>
  <c r="I59" i="1"/>
  <c r="C58" i="1"/>
  <c r="J57" i="1"/>
  <c r="J56" i="1"/>
  <c r="I56" i="1"/>
  <c r="I54" i="1"/>
  <c r="J53" i="1"/>
  <c r="I53" i="1"/>
  <c r="J51" i="1"/>
  <c r="I51" i="1"/>
  <c r="J32" i="1"/>
  <c r="I32" i="1"/>
  <c r="H30" i="1"/>
  <c r="G30" i="1"/>
  <c r="F30" i="1"/>
  <c r="E30" i="1"/>
  <c r="J30" i="1" s="1"/>
  <c r="C30" i="1"/>
  <c r="C34" i="1" s="1"/>
  <c r="C38" i="1" s="1"/>
  <c r="J29" i="1"/>
  <c r="J28" i="1"/>
  <c r="I28" i="1"/>
  <c r="J27" i="1"/>
  <c r="I14" i="1"/>
  <c r="F14" i="1"/>
  <c r="N13" i="1"/>
  <c r="M13" i="1"/>
  <c r="L13" i="1"/>
  <c r="N12" i="1"/>
  <c r="M12" i="1"/>
  <c r="L12" i="1"/>
  <c r="N11" i="1"/>
  <c r="M11" i="1"/>
  <c r="L11" i="1"/>
  <c r="N10" i="1"/>
  <c r="M10" i="1"/>
  <c r="L10" i="1"/>
  <c r="H82" i="1" l="1"/>
  <c r="L14" i="1"/>
  <c r="N9" i="1"/>
  <c r="M14" i="1"/>
  <c r="M129" i="1"/>
  <c r="I129" i="1"/>
  <c r="E38" i="1"/>
  <c r="K129" i="1"/>
  <c r="C129" i="1"/>
  <c r="G129" i="1"/>
  <c r="J54" i="1"/>
  <c r="I30" i="1"/>
  <c r="H96" i="1" l="1"/>
  <c r="I82" i="1"/>
  <c r="J82" i="1"/>
  <c r="J58" i="1"/>
  <c r="I58" i="1"/>
  <c r="J96" i="1" l="1"/>
  <c r="I96" i="1"/>
</calcChain>
</file>

<file path=xl/sharedStrings.xml><?xml version="1.0" encoding="utf-8"?>
<sst xmlns="http://schemas.openxmlformats.org/spreadsheetml/2006/main" count="266" uniqueCount="194">
  <si>
    <t>№</t>
  </si>
  <si>
    <t>Объем работ, услуг (натуральные показатели) *</t>
  </si>
  <si>
    <t>Выручка от реализации товаров, продукции (работ, услуг), тыс. руб.</t>
  </si>
  <si>
    <t>Себестоимость проданных товаров, продукции (работ, услуг) * *</t>
  </si>
  <si>
    <t>Прибыль (убыток) от продаж</t>
  </si>
  <si>
    <t>отчет.</t>
  </si>
  <si>
    <t>тек.</t>
  </si>
  <si>
    <t>Производство пара и горячей воды (тепловой энергии) котельными</t>
  </si>
  <si>
    <t>12 КОТЕЛЬНЫХ</t>
  </si>
  <si>
    <t>2 КОТЕЛЬНЫЕ</t>
  </si>
  <si>
    <t>Услуги бани</t>
  </si>
  <si>
    <t>Обсл. ж/ф</t>
  </si>
  <si>
    <t>Итого</t>
  </si>
  <si>
    <t>X</t>
  </si>
  <si>
    <t>Показатели</t>
  </si>
  <si>
    <t>Теку</t>
  </si>
  <si>
    <t>год</t>
  </si>
  <si>
    <t>В том числе</t>
  </si>
  <si>
    <t>Темп роста</t>
  </si>
  <si>
    <t>3.1.</t>
  </si>
  <si>
    <t>3.2.</t>
  </si>
  <si>
    <t>3.3.</t>
  </si>
  <si>
    <t>3.4.</t>
  </si>
  <si>
    <t>Прибыль (убыток), тыс. руб.</t>
  </si>
  <si>
    <t>&gt;100%</t>
  </si>
  <si>
    <t>3.5.</t>
  </si>
  <si>
    <t>Рентабельность, %</t>
  </si>
  <si>
    <t>-</t>
  </si>
  <si>
    <t>3.6.</t>
  </si>
  <si>
    <t>3.7.</t>
  </si>
  <si>
    <t xml:space="preserve">Прочие расходы, тыс. руб., </t>
  </si>
  <si>
    <t>3.8.</t>
  </si>
  <si>
    <t>Прибыль до налогообложения, тыс. руб.</t>
  </si>
  <si>
    <t>3.9.</t>
  </si>
  <si>
    <t>Налоги и иные обязательные</t>
  </si>
  <si>
    <t>платежи, тыс. руб.</t>
  </si>
  <si>
    <t>***</t>
  </si>
  <si>
    <t>3.10.</t>
  </si>
  <si>
    <t>Прибыль, остающаяся в распоряжении после уплаты налогов и иных обязательных платежей (чистая прибыль), тыс. руб.</t>
  </si>
  <si>
    <t>3.11.</t>
  </si>
  <si>
    <t>Рентабельность общая, %</t>
  </si>
  <si>
    <t>3.12.</t>
  </si>
  <si>
    <t>Часть прибыли, подлежащая перечислению собственнику</t>
  </si>
  <si>
    <t>Отчет</t>
  </si>
  <si>
    <t>Очере</t>
  </si>
  <si>
    <t>4.1.</t>
  </si>
  <si>
    <t>Среднесписочная численность работников, всего (чел.),</t>
  </si>
  <si>
    <t>в том числе:</t>
  </si>
  <si>
    <t>- административ­но-управленчес­кий персонал</t>
  </si>
  <si>
    <t>4.2.</t>
  </si>
  <si>
    <t>Фонд оплаты труда, всего  (тыс.руб.),</t>
  </si>
  <si>
    <t>- фонд заработной платы по штатному расписанию</t>
  </si>
  <si>
    <t>- премии и выплаты</t>
  </si>
  <si>
    <t>4.3.</t>
  </si>
  <si>
    <t>Среднемесячная заработная плата на предприятии (руб./чел.)</t>
  </si>
  <si>
    <t>4.4.</t>
  </si>
  <si>
    <t>из него:</t>
  </si>
  <si>
    <t>- заработная плата</t>
  </si>
  <si>
    <t>5. Использование прибыли предприятия.</t>
  </si>
  <si>
    <t>5.1.</t>
  </si>
  <si>
    <t>Отчисления в резервный фонд, тыс. руб.</t>
  </si>
  <si>
    <t>5.2.</t>
  </si>
  <si>
    <t>Часть прибыли, направляемой на развитие и реконструкцию, тыс. руб.</t>
  </si>
  <si>
    <t>5.3.</t>
  </si>
  <si>
    <t>Часть прибыли, направляемой на социальное развитие, тыс. руб.</t>
  </si>
  <si>
    <t>5.4.</t>
  </si>
  <si>
    <t>Отчисления в иные фонды, созданные на предприятии (указать какие)</t>
  </si>
  <si>
    <t>Статьи затрат</t>
  </si>
  <si>
    <r>
      <t xml:space="preserve">Темп роста, </t>
    </r>
    <r>
      <rPr>
        <i/>
        <sz val="10"/>
        <color rgb="FF000000"/>
        <rFont val="Corbel"/>
        <family val="2"/>
        <charset val="204"/>
      </rPr>
      <t>%</t>
    </r>
  </si>
  <si>
    <t>Затраты на производство и реализацию услуг (работ, продукцию)</t>
  </si>
  <si>
    <t>Затраты на оплату труда (руб)</t>
  </si>
  <si>
    <t>Расходы на приобретение запасных частей и материалов</t>
  </si>
  <si>
    <t>Топливо на технологические цели, газ (руб)</t>
  </si>
  <si>
    <t>Электроэнергия</t>
  </si>
  <si>
    <t>Прочие расходы, в т. ч.*</t>
  </si>
  <si>
    <t>амортизация</t>
  </si>
  <si>
    <t>Водоснабжение и водоотведение</t>
  </si>
  <si>
    <t>*Подготовка к отопительному периоду</t>
  </si>
  <si>
    <t>Услуги связи</t>
  </si>
  <si>
    <t>Налоги и сборы, входящие в себестоимость (руб)</t>
  </si>
  <si>
    <t>Всего  (руб)</t>
  </si>
  <si>
    <t>1 квартал</t>
  </si>
  <si>
    <t>9 месяцев</t>
  </si>
  <si>
    <t>1. Всего налогов, в том числе:</t>
  </si>
  <si>
    <t>1.1. НДС</t>
  </si>
  <si>
    <r>
      <t xml:space="preserve">1.2. Налог на прибыль </t>
    </r>
    <r>
      <rPr>
        <b/>
        <sz val="10"/>
        <color rgb="FF000000"/>
        <rFont val="Times New Roman"/>
        <family val="1"/>
        <charset val="204"/>
      </rPr>
      <t>(УСНО)</t>
    </r>
  </si>
  <si>
    <t>1.4. Земельный налог</t>
  </si>
  <si>
    <t>1.6. Налог на доходы физич.лиц</t>
  </si>
  <si>
    <t>1.7. Плата за негативное воздействие на окружающ.среду</t>
  </si>
  <si>
    <t xml:space="preserve">1.8. ЕНВД </t>
  </si>
  <si>
    <t>1.9. Иные (раздельно по каждому налогу)</t>
  </si>
  <si>
    <t>2. Пени и штрафы</t>
  </si>
  <si>
    <t>- пени по НДФЛ</t>
  </si>
  <si>
    <t>-пени по страховым взносам</t>
  </si>
  <si>
    <t>3. Страховые взносы, всего, в том числе</t>
  </si>
  <si>
    <t>3.1. Пенсионный фонд 22%</t>
  </si>
  <si>
    <t>3.3. Фонд обязательного медицинского страхования 5,1%</t>
  </si>
  <si>
    <t>3.4. Социальное страхование (взносы на обязательное социальное страхование от несчастных случаев на производстве) 0.2%</t>
  </si>
  <si>
    <t>4. Арендная плата, в том числе за:</t>
  </si>
  <si>
    <t>4.1. Недвижимое имущество</t>
  </si>
  <si>
    <t>4.2. Землю</t>
  </si>
  <si>
    <t>5. Отчисления чистой прибыли в местный бюджет, производимые в соответствии с решением РСП</t>
  </si>
  <si>
    <t>6. Прочие</t>
  </si>
  <si>
    <t>в том числе (расшифровать)</t>
  </si>
  <si>
    <t>Всего платежей</t>
  </si>
  <si>
    <t>Выручка от реализации товаров,продукции, работ, услуг, тыс. руб.</t>
  </si>
  <si>
    <t>Доходы от реализации товаров, продукции, работ, услуг,тыс. руб.</t>
  </si>
  <si>
    <t>Себестоимость проданных товаров, продукции, работ, услуг **, тыс. руб.  (с учетом административно­управленческих и коммерческих расходов)</t>
  </si>
  <si>
    <t>3. Показатели экономической деятельности предприятия.</t>
  </si>
  <si>
    <t>4. Показатели социальной эффективности деятельности предприятия.</t>
  </si>
  <si>
    <t>Структура себестоимости проданных товаров, продукции, работ, услуг (тыс.руб.)</t>
  </si>
  <si>
    <t>Страховые Взносы  (руб)</t>
  </si>
  <si>
    <t>Наименование показателей</t>
  </si>
  <si>
    <t>1 полугодие</t>
  </si>
  <si>
    <t>Среднемесячный полный доход руководителя (руб.),</t>
  </si>
  <si>
    <t>Виды деятельности</t>
  </si>
  <si>
    <t>Наименование платежа</t>
  </si>
  <si>
    <t>всего</t>
  </si>
  <si>
    <t>в т.ч. местный бюджет</t>
  </si>
  <si>
    <r>
      <t>1.3.</t>
    </r>
    <r>
      <rPr>
        <sz val="7"/>
        <color rgb="FF000000"/>
        <rFont val="Times New Roman"/>
        <family val="1"/>
        <charset val="204"/>
      </rPr>
      <t xml:space="preserve">         </t>
    </r>
    <r>
      <rPr>
        <sz val="10"/>
        <color rgb="FF000000"/>
        <rFont val="Times New Roman"/>
        <family val="1"/>
        <charset val="204"/>
      </rPr>
      <t xml:space="preserve">Транспортный  налог   </t>
    </r>
  </si>
  <si>
    <t>1.5. Налог на имущество организаций</t>
  </si>
  <si>
    <t>3.2. Фонд социального страхования 2,9%</t>
  </si>
  <si>
    <t xml:space="preserve">ПЛАТЕЖИ </t>
  </si>
  <si>
    <t>в бюджет и внебюджетные фонды (тыс. руб.)</t>
  </si>
  <si>
    <t>Прочие доходы: в том числе субсидия  (бани)</t>
  </si>
  <si>
    <t>Полное официальное наименование предприятия</t>
  </si>
  <si>
    <t xml:space="preserve">Муниципальное унитарное предприятие «Теплосеть» </t>
  </si>
  <si>
    <t>МР «Думиничский район»</t>
  </si>
  <si>
    <t>Дата и номер государственной регистрации</t>
  </si>
  <si>
    <t>1184027012718 от 11.09.2018</t>
  </si>
  <si>
    <t>Основной вид деятельности по ОКВЭД</t>
  </si>
  <si>
    <t>35.30.14 Производство пара и горячей воды (тепловой энергии) котельными</t>
  </si>
  <si>
    <t>Местонахождение</t>
  </si>
  <si>
    <t xml:space="preserve">249300, Калужская обл., п. Думиничи, </t>
  </si>
  <si>
    <t>ул. Ленина, д.5</t>
  </si>
  <si>
    <t>Телефон (факс)</t>
  </si>
  <si>
    <t>8 48447 9 10 77</t>
  </si>
  <si>
    <t>Адрес электронной почты</t>
  </si>
  <si>
    <t>teploset2018@bk.ru</t>
  </si>
  <si>
    <t>Ф.И.О. руководителя предприятия</t>
  </si>
  <si>
    <t>Лилюев Владимир Ильич</t>
  </si>
  <si>
    <t>Срок действия Трудового контракта: начало - окончание</t>
  </si>
  <si>
    <t>07.09.2018 – 23.09.2023</t>
  </si>
  <si>
    <t>Размер уставного фонда предприятия, тыс. руб.</t>
  </si>
  <si>
    <t>Балансовая стоимость недвижимого имущества, переданного в хозяйственное ведение МУП, тыс. руб.</t>
  </si>
  <si>
    <t xml:space="preserve">
Приложение № 1 к постановлению администрации МР «Думиничский район» от «27» января 2017г. № 46
Приложение
к Порядку составления, утверждения и установления показателей планов (программ) финансово-хозяйственной деятельности муниципальных унитарных предприятий муниципального района «Думиничский район»
</t>
  </si>
  <si>
    <t xml:space="preserve">Главный бухгалтер:                                                                Зайцева Т.А.                                         </t>
  </si>
  <si>
    <t>Директор:                                                                                  В.И. Лилюев</t>
  </si>
  <si>
    <t>п/п</t>
  </si>
  <si>
    <t>Перечень услуг (товаров, работ)</t>
  </si>
  <si>
    <t>Категория потребителей услуг предприятия (физических, юридических лиц)</t>
  </si>
  <si>
    <t>Метод установления тарифа (цены) *</t>
  </si>
  <si>
    <t>Единица</t>
  </si>
  <si>
    <t>измерения</t>
  </si>
  <si>
    <t>Цена отпускная</t>
  </si>
  <si>
    <t>(руб.)</t>
  </si>
  <si>
    <t>Основные виды деятельности</t>
  </si>
  <si>
    <t>Юридические лица, население</t>
  </si>
  <si>
    <t>Гкал</t>
  </si>
  <si>
    <t>Приложение № 1 к плану (программе) финансово-хозяйственной деятельности МУП «Теплосеть» МР «Думиничский район»</t>
  </si>
  <si>
    <t>Приложение № 2 к плану (программе) финансово-хозяйственной деятельности МУП «Теплосеть»</t>
  </si>
  <si>
    <t xml:space="preserve">* указывается: либо метод установления тарифа (цены):-  экономической обоснованности расходов, индексации тарифов (цен), предельных тарифов (цен);либо правовое боснование (вид, дата, номер правового акта в случае государственного регулирования цен (тарифов)):-  дата, номер решения;-  протокола заседания конкурсной комиссии и т.д.) </t>
  </si>
  <si>
    <t>более 100%</t>
  </si>
  <si>
    <t>ЦЕНЫ (ТАРИФЫ) 
на работы, услуги МУП «Теплосеть» 
на 2022 год</t>
  </si>
  <si>
    <t>плановая</t>
  </si>
  <si>
    <t>2022 год (план)</t>
  </si>
  <si>
    <t xml:space="preserve">ПЛАН (ПРОГРАММА)
финансово-хозяйственной деятельности
МУП «Теплосеть» МР «Думиничский район»
на 2023год
</t>
  </si>
  <si>
    <t>Приказ от 29.11.2021 г. №232-РК</t>
  </si>
  <si>
    <t>Приказ от 29.11.2021 г. №227-РК</t>
  </si>
  <si>
    <t>2476,26/2550,05</t>
  </si>
  <si>
    <t>2318,29/2387,84</t>
  </si>
  <si>
    <t>метод индексации тарифа</t>
  </si>
  <si>
    <t>отчет. 2021 год (факт)</t>
  </si>
  <si>
    <t>очередной 2022 год</t>
  </si>
  <si>
    <t>2023 год (план)</t>
  </si>
  <si>
    <t>2021год (факт)</t>
  </si>
  <si>
    <t>2023год</t>
  </si>
  <si>
    <t>Отчетный 2021 год</t>
  </si>
  <si>
    <t>Текущий 2022год</t>
  </si>
  <si>
    <t>Очередной 2023 год</t>
  </si>
  <si>
    <t>к отчетному 2021 году</t>
  </si>
  <si>
    <t>к текущему 2022 году</t>
  </si>
  <si>
    <t>Текущий 2022г.</t>
  </si>
  <si>
    <t>Очередной 2023г.</t>
  </si>
  <si>
    <t>Отчетный 2021г.</t>
  </si>
  <si>
    <t>ный 2021год</t>
  </si>
  <si>
    <t>щий 2022 год</t>
  </si>
  <si>
    <t>Текущий 2022 год</t>
  </si>
  <si>
    <t>к показателям  отчетного 2021года</t>
  </si>
  <si>
    <t>к показателям текущего 2022 года</t>
  </si>
  <si>
    <t>План начислений на очередной (планируемый) 2023 год</t>
  </si>
  <si>
    <t>дной 2023 год</t>
  </si>
  <si>
    <t>к отчетному 2021году</t>
  </si>
  <si>
    <t>2. Основные показатели плана производственной деятельности муниципального унитарного предприятия на очередной 2023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</si>
</sst>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2"/>
      <color rgb="FF000000"/>
      <name val="Courier New"/>
      <family val="3"/>
      <charset val="204"/>
    </font>
    <font>
      <sz val="10"/>
      <color rgb="FF000000"/>
      <name val="Courier New"/>
      <family val="3"/>
      <charset val="204"/>
    </font>
    <font>
      <sz val="8"/>
      <color rgb="FF000000"/>
      <name val="Courier New"/>
      <family val="3"/>
      <charset val="204"/>
    </font>
    <font>
      <sz val="11"/>
      <color rgb="FF000000"/>
      <name val="Times New Roman"/>
      <family val="1"/>
      <charset val="204"/>
    </font>
    <font>
      <sz val="1"/>
      <color rgb="FF000000"/>
      <name val="Courier New"/>
      <family val="3"/>
      <charset val="204"/>
    </font>
    <font>
      <b/>
      <sz val="10"/>
      <color rgb="FF000000"/>
      <name val="Courier New"/>
      <family val="3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rgb="FF000000"/>
      <name val="Corbel"/>
      <family val="2"/>
      <charset val="204"/>
    </font>
    <font>
      <i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5"/>
      <color rgb="FF000000"/>
      <name val="Courier New"/>
      <family val="3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22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 indent="1"/>
    </xf>
    <xf numFmtId="0" fontId="12" fillId="0" borderId="0" xfId="0" applyFont="1" applyAlignment="1">
      <alignment vertical="center"/>
    </xf>
    <xf numFmtId="0" fontId="13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vertical="center" wrapText="1"/>
    </xf>
    <xf numFmtId="3" fontId="4" fillId="2" borderId="9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 indent="4"/>
    </xf>
    <xf numFmtId="0" fontId="4" fillId="2" borderId="8" xfId="0" applyFont="1" applyFill="1" applyBorder="1" applyAlignment="1">
      <alignment vertical="center" wrapText="1"/>
    </xf>
    <xf numFmtId="3" fontId="4" fillId="2" borderId="4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9" fontId="9" fillId="2" borderId="4" xfId="0" applyNumberFormat="1" applyFont="1" applyFill="1" applyBorder="1" applyAlignment="1">
      <alignment vertical="center" wrapText="1"/>
    </xf>
    <xf numFmtId="10" fontId="9" fillId="2" borderId="4" xfId="0" applyNumberFormat="1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right" vertical="center" wrapText="1"/>
    </xf>
    <xf numFmtId="0" fontId="3" fillId="2" borderId="16" xfId="0" applyFont="1" applyFill="1" applyBorder="1" applyAlignment="1">
      <alignment horizontal="right" vertical="center" wrapText="1"/>
    </xf>
    <xf numFmtId="0" fontId="1" fillId="0" borderId="0" xfId="0" applyFont="1"/>
    <xf numFmtId="0" fontId="14" fillId="0" borderId="0" xfId="0" applyFont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vertical="center" wrapText="1"/>
    </xf>
    <xf numFmtId="0" fontId="3" fillId="2" borderId="23" xfId="0" applyFont="1" applyFill="1" applyBorder="1" applyAlignment="1">
      <alignment horizontal="right" vertical="center" wrapText="1"/>
    </xf>
    <xf numFmtId="0" fontId="3" fillId="2" borderId="19" xfId="0" applyFont="1" applyFill="1" applyBorder="1" applyAlignment="1">
      <alignment vertical="center" wrapText="1"/>
    </xf>
    <xf numFmtId="0" fontId="9" fillId="2" borderId="19" xfId="0" applyFont="1" applyFill="1" applyBorder="1" applyAlignment="1">
      <alignment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4" fillId="2" borderId="16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right" vertical="center" wrapText="1"/>
    </xf>
    <xf numFmtId="0" fontId="15" fillId="2" borderId="8" xfId="0" applyFont="1" applyFill="1" applyBorder="1" applyAlignment="1">
      <alignment vertical="center" wrapText="1"/>
    </xf>
    <xf numFmtId="0" fontId="0" fillId="0" borderId="23" xfId="0" applyBorder="1" applyAlignment="1"/>
    <xf numFmtId="0" fontId="15" fillId="2" borderId="19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21" fillId="2" borderId="17" xfId="0" applyFont="1" applyFill="1" applyBorder="1" applyAlignment="1">
      <alignment horizontal="center" vertical="center" wrapText="1"/>
    </xf>
    <xf numFmtId="0" fontId="21" fillId="2" borderId="27" xfId="0" applyFont="1" applyFill="1" applyBorder="1" applyAlignment="1">
      <alignment horizontal="center" vertical="center" wrapText="1"/>
    </xf>
    <xf numFmtId="0" fontId="21" fillId="2" borderId="30" xfId="0" applyFont="1" applyFill="1" applyBorder="1" applyAlignment="1">
      <alignment horizontal="center" vertical="center" wrapText="1"/>
    </xf>
    <xf numFmtId="0" fontId="21" fillId="2" borderId="23" xfId="0" applyFont="1" applyFill="1" applyBorder="1" applyAlignment="1">
      <alignment horizontal="center" vertical="center" wrapText="1"/>
    </xf>
    <xf numFmtId="0" fontId="21" fillId="2" borderId="31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5" fillId="2" borderId="17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22" fillId="2" borderId="17" xfId="0" applyFont="1" applyFill="1" applyBorder="1" applyAlignment="1">
      <alignment horizontal="center" vertical="center" wrapText="1"/>
    </xf>
    <xf numFmtId="0" fontId="22" fillId="2" borderId="16" xfId="0" applyFont="1" applyFill="1" applyBorder="1" applyAlignment="1">
      <alignment horizontal="center" vertical="center" wrapText="1"/>
    </xf>
    <xf numFmtId="3" fontId="15" fillId="2" borderId="8" xfId="0" applyNumberFormat="1" applyFont="1" applyFill="1" applyBorder="1" applyAlignment="1">
      <alignment horizontal="center" vertical="center" wrapText="1"/>
    </xf>
    <xf numFmtId="0" fontId="23" fillId="0" borderId="0" xfId="0" applyFont="1"/>
    <xf numFmtId="164" fontId="4" fillId="2" borderId="1" xfId="0" applyNumberFormat="1" applyFont="1" applyFill="1" applyBorder="1" applyAlignment="1">
      <alignment vertical="center" wrapText="1"/>
    </xf>
    <xf numFmtId="164" fontId="4" fillId="2" borderId="4" xfId="0" applyNumberFormat="1" applyFont="1" applyFill="1" applyBorder="1" applyAlignment="1">
      <alignment vertical="center" wrapText="1"/>
    </xf>
    <xf numFmtId="164" fontId="0" fillId="0" borderId="23" xfId="0" applyNumberFormat="1" applyBorder="1" applyAlignment="1"/>
    <xf numFmtId="4" fontId="4" fillId="2" borderId="8" xfId="0" applyNumberFormat="1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22" fillId="2" borderId="1" xfId="0" applyNumberFormat="1" applyFont="1" applyFill="1" applyBorder="1" applyAlignment="1">
      <alignment horizontal="center" vertical="center" wrapText="1"/>
    </xf>
    <xf numFmtId="3" fontId="22" fillId="2" borderId="11" xfId="0" applyNumberFormat="1" applyFont="1" applyFill="1" applyBorder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3" fontId="22" fillId="2" borderId="4" xfId="0" applyNumberFormat="1" applyFont="1" applyFill="1" applyBorder="1" applyAlignment="1">
      <alignment horizontal="center" vertical="center" wrapText="1"/>
    </xf>
    <xf numFmtId="3" fontId="22" fillId="2" borderId="8" xfId="0" applyNumberFormat="1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left" vertical="center" wrapText="1" inden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left" vertical="center" wrapText="1" indent="1"/>
    </xf>
    <xf numFmtId="0" fontId="4" fillId="2" borderId="28" xfId="0" applyFont="1" applyFill="1" applyBorder="1" applyAlignment="1">
      <alignment horizontal="left" vertical="center" wrapText="1" indent="1"/>
    </xf>
    <xf numFmtId="0" fontId="4" fillId="2" borderId="18" xfId="0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3" fillId="2" borderId="4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vertical="center" wrapText="1"/>
    </xf>
    <xf numFmtId="0" fontId="0" fillId="0" borderId="0" xfId="0" applyAlignment="1">
      <alignment horizontal="right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3" fontId="15" fillId="2" borderId="4" xfId="0" applyNumberFormat="1" applyFont="1" applyFill="1" applyBorder="1" applyAlignment="1">
      <alignment horizontal="center" vertical="center" wrapText="1"/>
    </xf>
    <xf numFmtId="3" fontId="15" fillId="2" borderId="9" xfId="0" applyNumberFormat="1" applyFont="1" applyFill="1" applyBorder="1" applyAlignment="1">
      <alignment horizontal="center" vertical="center" wrapText="1"/>
    </xf>
    <xf numFmtId="3" fontId="18" fillId="2" borderId="9" xfId="0" applyNumberFormat="1" applyFont="1" applyFill="1" applyBorder="1" applyAlignment="1">
      <alignment horizontal="center" vertical="center" wrapText="1"/>
    </xf>
    <xf numFmtId="3" fontId="19" fillId="2" borderId="9" xfId="0" applyNumberFormat="1" applyFont="1" applyFill="1" applyBorder="1" applyAlignment="1">
      <alignment horizontal="center" vertical="center" wrapText="1"/>
    </xf>
    <xf numFmtId="0" fontId="0" fillId="2" borderId="12" xfId="0" applyFill="1" applyBorder="1" applyAlignment="1">
      <alignment vertical="top" wrapText="1"/>
    </xf>
    <xf numFmtId="0" fontId="0" fillId="2" borderId="13" xfId="0" applyFill="1" applyBorder="1" applyAlignment="1">
      <alignment vertical="top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0" xfId="0" applyAlignment="1"/>
    <xf numFmtId="0" fontId="23" fillId="0" borderId="0" xfId="0" applyFont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15" fillId="2" borderId="35" xfId="0" applyFont="1" applyFill="1" applyBorder="1" applyAlignment="1">
      <alignment vertical="center" wrapText="1"/>
    </xf>
    <xf numFmtId="164" fontId="4" fillId="2" borderId="36" xfId="0" applyNumberFormat="1" applyFont="1" applyFill="1" applyBorder="1" applyAlignment="1">
      <alignment vertical="center" wrapText="1"/>
    </xf>
    <xf numFmtId="164" fontId="4" fillId="2" borderId="24" xfId="0" applyNumberFormat="1" applyFont="1" applyFill="1" applyBorder="1" applyAlignment="1">
      <alignment vertical="center" wrapText="1"/>
    </xf>
    <xf numFmtId="0" fontId="1" fillId="0" borderId="12" xfId="0" applyFont="1" applyBorder="1"/>
    <xf numFmtId="0" fontId="22" fillId="2" borderId="8" xfId="0" applyFont="1" applyFill="1" applyBorder="1" applyAlignment="1">
      <alignment vertical="center" wrapText="1"/>
    </xf>
    <xf numFmtId="3" fontId="22" fillId="2" borderId="11" xfId="0" applyNumberFormat="1" applyFont="1" applyFill="1" applyBorder="1" applyAlignment="1">
      <alignment vertical="center" wrapText="1"/>
    </xf>
    <xf numFmtId="3" fontId="22" fillId="2" borderId="19" xfId="0" applyNumberFormat="1" applyFont="1" applyFill="1" applyBorder="1" applyAlignment="1">
      <alignment horizontal="center" vertical="center" wrapText="1"/>
    </xf>
    <xf numFmtId="10" fontId="9" fillId="2" borderId="16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25" fillId="2" borderId="23" xfId="0" applyFont="1" applyFill="1" applyBorder="1" applyAlignment="1">
      <alignment horizontal="center" vertical="center" wrapText="1"/>
    </xf>
    <xf numFmtId="0" fontId="4" fillId="0" borderId="37" xfId="0" applyFont="1" applyBorder="1" applyAlignment="1">
      <alignment wrapText="1"/>
    </xf>
    <xf numFmtId="9" fontId="15" fillId="2" borderId="14" xfId="0" applyNumberFormat="1" applyFont="1" applyFill="1" applyBorder="1" applyAlignment="1">
      <alignment horizontal="center" vertical="center" wrapText="1"/>
    </xf>
    <xf numFmtId="9" fontId="15" fillId="2" borderId="16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4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right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3" fillId="2" borderId="5" xfId="0" applyFont="1" applyFill="1" applyBorder="1" applyAlignment="1">
      <alignment horizontal="left" vertical="center" wrapText="1" indent="1"/>
    </xf>
    <xf numFmtId="0" fontId="3" fillId="2" borderId="9" xfId="0" applyFont="1" applyFill="1" applyBorder="1" applyAlignment="1">
      <alignment horizontal="left" vertical="center" wrapText="1" indent="1"/>
    </xf>
    <xf numFmtId="0" fontId="3" fillId="2" borderId="13" xfId="0" applyFont="1" applyFill="1" applyBorder="1" applyAlignment="1">
      <alignment horizontal="left" vertical="center" wrapText="1" indent="1"/>
    </xf>
    <xf numFmtId="0" fontId="3" fillId="2" borderId="4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3" fillId="2" borderId="7" xfId="0" applyFont="1" applyFill="1" applyBorder="1" applyAlignment="1">
      <alignment vertical="center" wrapText="1"/>
    </xf>
    <xf numFmtId="0" fontId="24" fillId="2" borderId="4" xfId="1" applyFill="1" applyBorder="1" applyAlignment="1">
      <alignment horizontal="center" vertical="center" wrapText="1"/>
    </xf>
    <xf numFmtId="0" fontId="24" fillId="2" borderId="12" xfId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hlebokombinat-2011@yandex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tabSelected="1" topLeftCell="A43" zoomScaleNormal="100" workbookViewId="0">
      <selection activeCell="G34" sqref="G34"/>
    </sheetView>
  </sheetViews>
  <sheetFormatPr defaultRowHeight="15" x14ac:dyDescent="0.25"/>
  <cols>
    <col min="2" max="2" width="31.7109375" customWidth="1"/>
    <col min="4" max="4" width="10.140625" customWidth="1"/>
    <col min="5" max="8" width="10" bestFit="1" customWidth="1"/>
    <col min="9" max="9" width="11" customWidth="1"/>
    <col min="10" max="10" width="10.42578125" customWidth="1"/>
  </cols>
  <sheetData>
    <row r="1" spans="1:14" ht="15.75" x14ac:dyDescent="0.25">
      <c r="B1" s="55"/>
      <c r="F1" s="117" t="s">
        <v>193</v>
      </c>
    </row>
    <row r="2" spans="1:14" ht="15.75" thickBot="1" x14ac:dyDescent="0.3"/>
    <row r="3" spans="1:14" ht="44.25" customHeight="1" thickBot="1" x14ac:dyDescent="0.3">
      <c r="A3" s="161" t="s">
        <v>0</v>
      </c>
      <c r="B3" s="161" t="s">
        <v>115</v>
      </c>
      <c r="C3" s="158" t="s">
        <v>1</v>
      </c>
      <c r="D3" s="159"/>
      <c r="E3" s="160"/>
      <c r="F3" s="158" t="s">
        <v>2</v>
      </c>
      <c r="G3" s="159"/>
      <c r="H3" s="160"/>
      <c r="I3" s="158" t="s">
        <v>3</v>
      </c>
      <c r="J3" s="159"/>
      <c r="K3" s="160"/>
      <c r="L3" s="158" t="s">
        <v>4</v>
      </c>
      <c r="M3" s="159"/>
      <c r="N3" s="160"/>
    </row>
    <row r="4" spans="1:14" ht="24" customHeight="1" x14ac:dyDescent="0.25">
      <c r="A4" s="164"/>
      <c r="B4" s="164"/>
      <c r="C4" s="165" t="s">
        <v>172</v>
      </c>
      <c r="D4" s="165" t="s">
        <v>173</v>
      </c>
      <c r="E4" s="165" t="s">
        <v>174</v>
      </c>
      <c r="F4" s="165" t="s">
        <v>172</v>
      </c>
      <c r="G4" s="165" t="s">
        <v>173</v>
      </c>
      <c r="H4" s="165" t="s">
        <v>174</v>
      </c>
      <c r="I4" s="165" t="s">
        <v>5</v>
      </c>
      <c r="J4" s="165" t="s">
        <v>6</v>
      </c>
      <c r="K4" s="165" t="s">
        <v>176</v>
      </c>
      <c r="L4" s="165" t="s">
        <v>172</v>
      </c>
      <c r="M4" s="165" t="s">
        <v>173</v>
      </c>
      <c r="N4" s="165" t="s">
        <v>174</v>
      </c>
    </row>
    <row r="5" spans="1:14" x14ac:dyDescent="0.25">
      <c r="A5" s="164"/>
      <c r="B5" s="164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</row>
    <row r="6" spans="1:14" ht="15.75" thickBot="1" x14ac:dyDescent="0.3">
      <c r="A6" s="164"/>
      <c r="B6" s="164"/>
      <c r="C6" s="166"/>
      <c r="D6" s="166"/>
      <c r="E6" s="166"/>
      <c r="F6" s="166"/>
      <c r="G6" s="166"/>
      <c r="H6" s="166"/>
      <c r="I6" s="167"/>
      <c r="J6" s="167"/>
      <c r="K6" s="166"/>
      <c r="L6" s="166"/>
      <c r="M6" s="166"/>
      <c r="N6" s="166"/>
    </row>
    <row r="7" spans="1:14" ht="26.25" thickBot="1" x14ac:dyDescent="0.3">
      <c r="A7" s="162"/>
      <c r="B7" s="162"/>
      <c r="C7" s="167"/>
      <c r="D7" s="167"/>
      <c r="E7" s="167"/>
      <c r="F7" s="167"/>
      <c r="G7" s="167"/>
      <c r="H7" s="167"/>
      <c r="I7" s="6" t="s">
        <v>175</v>
      </c>
      <c r="J7" s="6" t="s">
        <v>165</v>
      </c>
      <c r="K7" s="167"/>
      <c r="L7" s="167"/>
      <c r="M7" s="167"/>
      <c r="N7" s="167"/>
    </row>
    <row r="8" spans="1:14" ht="16.5" thickBot="1" x14ac:dyDescent="0.3">
      <c r="A8" s="8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10">
        <v>14</v>
      </c>
    </row>
    <row r="9" spans="1:14" ht="35.25" customHeight="1" thickBot="1" x14ac:dyDescent="0.3">
      <c r="A9" s="44">
        <v>1</v>
      </c>
      <c r="B9" s="5" t="s">
        <v>7</v>
      </c>
      <c r="C9" s="104">
        <f t="shared" ref="C9:G9" si="0">C10+C11</f>
        <v>23923</v>
      </c>
      <c r="D9" s="104">
        <f t="shared" ref="D9" si="1">D10+D11</f>
        <v>23400</v>
      </c>
      <c r="E9" s="104">
        <f t="shared" si="0"/>
        <v>23800</v>
      </c>
      <c r="F9" s="104">
        <f t="shared" si="0"/>
        <v>55081</v>
      </c>
      <c r="G9" s="104">
        <f t="shared" si="0"/>
        <v>57000</v>
      </c>
      <c r="H9" s="104">
        <f t="shared" ref="H9:J9" si="2">H10+H11</f>
        <v>58340</v>
      </c>
      <c r="I9" s="104">
        <f t="shared" si="2"/>
        <v>58531</v>
      </c>
      <c r="J9" s="104">
        <f t="shared" si="2"/>
        <v>54810</v>
      </c>
      <c r="K9" s="104">
        <f t="shared" ref="K9" si="3">K10+K11</f>
        <v>57595</v>
      </c>
      <c r="L9" s="103">
        <f>F9-I9</f>
        <v>-3450</v>
      </c>
      <c r="M9" s="103">
        <f>G9-J9</f>
        <v>2190</v>
      </c>
      <c r="N9" s="104">
        <f t="shared" ref="L9:N14" si="4">H9-K9</f>
        <v>745</v>
      </c>
    </row>
    <row r="10" spans="1:14" ht="15.75" thickBot="1" x14ac:dyDescent="0.3">
      <c r="A10" s="11"/>
      <c r="B10" s="4" t="s">
        <v>8</v>
      </c>
      <c r="C10" s="100">
        <v>17525</v>
      </c>
      <c r="D10" s="100">
        <v>17400</v>
      </c>
      <c r="E10" s="100">
        <v>17500</v>
      </c>
      <c r="F10" s="100">
        <v>41068</v>
      </c>
      <c r="G10" s="101">
        <v>43000</v>
      </c>
      <c r="H10" s="101">
        <v>43535</v>
      </c>
      <c r="I10" s="100">
        <v>44589</v>
      </c>
      <c r="J10" s="101">
        <v>41615</v>
      </c>
      <c r="K10" s="101">
        <v>43295</v>
      </c>
      <c r="L10" s="103">
        <f t="shared" si="4"/>
        <v>-3521</v>
      </c>
      <c r="M10" s="103">
        <f t="shared" si="4"/>
        <v>1385</v>
      </c>
      <c r="N10" s="104">
        <f t="shared" si="4"/>
        <v>240</v>
      </c>
    </row>
    <row r="11" spans="1:14" ht="15.75" thickBot="1" x14ac:dyDescent="0.3">
      <c r="A11" s="11"/>
      <c r="B11" s="4" t="s">
        <v>9</v>
      </c>
      <c r="C11" s="100">
        <v>6398</v>
      </c>
      <c r="D11" s="100">
        <v>6000</v>
      </c>
      <c r="E11" s="100">
        <v>6300</v>
      </c>
      <c r="F11" s="100">
        <v>14013</v>
      </c>
      <c r="G11" s="101">
        <v>14000</v>
      </c>
      <c r="H11" s="101">
        <v>14805</v>
      </c>
      <c r="I11" s="100">
        <v>13942</v>
      </c>
      <c r="J11" s="101">
        <v>13195</v>
      </c>
      <c r="K11" s="101">
        <v>14300</v>
      </c>
      <c r="L11" s="103">
        <f t="shared" si="4"/>
        <v>71</v>
      </c>
      <c r="M11" s="103">
        <f t="shared" si="4"/>
        <v>805</v>
      </c>
      <c r="N11" s="104">
        <f t="shared" si="4"/>
        <v>505</v>
      </c>
    </row>
    <row r="12" spans="1:14" ht="15.75" thickBot="1" x14ac:dyDescent="0.3">
      <c r="A12" s="11">
        <v>2</v>
      </c>
      <c r="B12" s="4" t="s">
        <v>10</v>
      </c>
      <c r="C12" s="100">
        <v>7926</v>
      </c>
      <c r="D12" s="100">
        <v>7000</v>
      </c>
      <c r="E12" s="100">
        <v>8000</v>
      </c>
      <c r="F12" s="100">
        <v>1189</v>
      </c>
      <c r="G12" s="101">
        <v>1050</v>
      </c>
      <c r="H12" s="101">
        <v>1200</v>
      </c>
      <c r="I12" s="100">
        <v>2074</v>
      </c>
      <c r="J12" s="101">
        <v>2478</v>
      </c>
      <c r="K12" s="101">
        <v>2832</v>
      </c>
      <c r="L12" s="103">
        <f t="shared" si="4"/>
        <v>-885</v>
      </c>
      <c r="M12" s="103">
        <f t="shared" si="4"/>
        <v>-1428</v>
      </c>
      <c r="N12" s="104">
        <f t="shared" si="4"/>
        <v>-1632</v>
      </c>
    </row>
    <row r="13" spans="1:14" ht="15.75" thickBot="1" x14ac:dyDescent="0.3">
      <c r="A13" s="65">
        <v>3</v>
      </c>
      <c r="B13" s="4" t="s">
        <v>11</v>
      </c>
      <c r="C13" s="100">
        <v>44304</v>
      </c>
      <c r="D13" s="100">
        <v>43445</v>
      </c>
      <c r="E13" s="100">
        <v>46000</v>
      </c>
      <c r="F13" s="100">
        <v>5721</v>
      </c>
      <c r="G13" s="101">
        <v>5884</v>
      </c>
      <c r="H13" s="101">
        <v>7273</v>
      </c>
      <c r="I13" s="100">
        <v>5712</v>
      </c>
      <c r="J13" s="101">
        <v>4416</v>
      </c>
      <c r="K13" s="101">
        <v>6717</v>
      </c>
      <c r="L13" s="103">
        <f t="shared" si="4"/>
        <v>9</v>
      </c>
      <c r="M13" s="103">
        <f t="shared" si="4"/>
        <v>1468</v>
      </c>
      <c r="N13" s="104">
        <f t="shared" si="4"/>
        <v>556</v>
      </c>
    </row>
    <row r="14" spans="1:14" s="55" customFormat="1" ht="15" customHeight="1" thickBot="1" x14ac:dyDescent="0.3">
      <c r="A14" s="144"/>
      <c r="B14" s="145" t="s">
        <v>12</v>
      </c>
      <c r="C14" s="146" t="s">
        <v>13</v>
      </c>
      <c r="D14" s="146" t="s">
        <v>13</v>
      </c>
      <c r="E14" s="146" t="s">
        <v>13</v>
      </c>
      <c r="F14" s="102">
        <f t="shared" ref="F14:I14" si="5">SUM(F10:F13)</f>
        <v>61991</v>
      </c>
      <c r="G14" s="102">
        <f t="shared" ref="G14:H14" si="6">SUM(G10:G13)</f>
        <v>63934</v>
      </c>
      <c r="H14" s="102">
        <f t="shared" si="6"/>
        <v>66813</v>
      </c>
      <c r="I14" s="102">
        <f t="shared" si="5"/>
        <v>66317</v>
      </c>
      <c r="J14" s="105">
        <f t="shared" ref="J14:K14" si="7">SUM(J10:J13)</f>
        <v>61704</v>
      </c>
      <c r="K14" s="105">
        <f t="shared" si="7"/>
        <v>67144</v>
      </c>
      <c r="L14" s="147">
        <f t="shared" si="4"/>
        <v>-4326</v>
      </c>
      <c r="M14" s="147">
        <f t="shared" si="4"/>
        <v>2230</v>
      </c>
      <c r="N14" s="102">
        <f>H14-K14</f>
        <v>-331</v>
      </c>
    </row>
    <row r="17" spans="1:14" ht="15.75" x14ac:dyDescent="0.25">
      <c r="B17" s="181" t="s">
        <v>108</v>
      </c>
      <c r="C17" s="181"/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</row>
    <row r="18" spans="1:14" ht="15.75" thickBot="1" x14ac:dyDescent="0.3"/>
    <row r="19" spans="1:14" ht="15.75" customHeight="1" x14ac:dyDescent="0.25">
      <c r="A19" s="156" t="s">
        <v>0</v>
      </c>
      <c r="B19" s="14"/>
      <c r="C19" s="161" t="s">
        <v>177</v>
      </c>
      <c r="D19" s="161" t="s">
        <v>178</v>
      </c>
      <c r="E19" s="161" t="s">
        <v>179</v>
      </c>
      <c r="F19" s="172" t="s">
        <v>17</v>
      </c>
      <c r="G19" s="173"/>
      <c r="H19" s="174"/>
      <c r="I19" s="172" t="s">
        <v>18</v>
      </c>
      <c r="J19" s="174"/>
    </row>
    <row r="20" spans="1:14" ht="15.75" x14ac:dyDescent="0.25">
      <c r="A20" s="157"/>
      <c r="B20" s="15"/>
      <c r="C20" s="164"/>
      <c r="D20" s="164"/>
      <c r="E20" s="164"/>
      <c r="F20" s="175"/>
      <c r="G20" s="176"/>
      <c r="H20" s="177"/>
      <c r="I20" s="175"/>
      <c r="J20" s="177"/>
    </row>
    <row r="21" spans="1:14" ht="16.5" thickBot="1" x14ac:dyDescent="0.3">
      <c r="A21" s="157"/>
      <c r="B21" s="15" t="s">
        <v>14</v>
      </c>
      <c r="C21" s="164"/>
      <c r="D21" s="164"/>
      <c r="E21" s="164"/>
      <c r="F21" s="178"/>
      <c r="G21" s="179"/>
      <c r="H21" s="180"/>
      <c r="I21" s="178"/>
      <c r="J21" s="180"/>
    </row>
    <row r="22" spans="1:14" ht="25.5" customHeight="1" x14ac:dyDescent="0.25">
      <c r="A22" s="157"/>
      <c r="B22" s="3"/>
      <c r="C22" s="164"/>
      <c r="D22" s="164"/>
      <c r="E22" s="164"/>
      <c r="F22" s="161" t="s">
        <v>81</v>
      </c>
      <c r="G22" s="161" t="s">
        <v>113</v>
      </c>
      <c r="H22" s="161" t="s">
        <v>82</v>
      </c>
      <c r="I22" s="161" t="s">
        <v>180</v>
      </c>
      <c r="J22" s="161" t="s">
        <v>181</v>
      </c>
    </row>
    <row r="23" spans="1:14" x14ac:dyDescent="0.25">
      <c r="A23" s="157"/>
      <c r="B23" s="3"/>
      <c r="C23" s="164"/>
      <c r="D23" s="164"/>
      <c r="E23" s="164"/>
      <c r="F23" s="164"/>
      <c r="G23" s="164"/>
      <c r="H23" s="164"/>
      <c r="I23" s="164"/>
      <c r="J23" s="164"/>
    </row>
    <row r="24" spans="1:14" x14ac:dyDescent="0.25">
      <c r="A24" s="157"/>
      <c r="B24" s="3"/>
      <c r="C24" s="164"/>
      <c r="D24" s="164"/>
      <c r="E24" s="164"/>
      <c r="F24" s="164"/>
      <c r="G24" s="164"/>
      <c r="H24" s="164"/>
      <c r="I24" s="164"/>
      <c r="J24" s="164"/>
    </row>
    <row r="25" spans="1:14" ht="15.75" thickBot="1" x14ac:dyDescent="0.3">
      <c r="A25" s="168"/>
      <c r="B25" s="3"/>
      <c r="C25" s="162"/>
      <c r="D25" s="162"/>
      <c r="E25" s="162"/>
      <c r="F25" s="162"/>
      <c r="G25" s="162"/>
      <c r="H25" s="162"/>
      <c r="I25" s="162"/>
      <c r="J25" s="162"/>
    </row>
    <row r="26" spans="1:14" ht="15.75" thickBot="1" x14ac:dyDescent="0.3">
      <c r="A26" s="13">
        <v>1</v>
      </c>
      <c r="B26" s="13">
        <v>2</v>
      </c>
      <c r="C26" s="13">
        <v>3</v>
      </c>
      <c r="D26" s="13">
        <v>4</v>
      </c>
      <c r="E26" s="13">
        <v>5</v>
      </c>
      <c r="F26" s="47">
        <v>6</v>
      </c>
      <c r="G26" s="13">
        <v>7</v>
      </c>
      <c r="H26" s="13">
        <v>8</v>
      </c>
      <c r="I26" s="13">
        <v>9</v>
      </c>
      <c r="J26" s="17">
        <v>10</v>
      </c>
    </row>
    <row r="27" spans="1:14" ht="48" thickBot="1" x14ac:dyDescent="0.3">
      <c r="A27" s="53" t="s">
        <v>19</v>
      </c>
      <c r="B27" s="50" t="s">
        <v>105</v>
      </c>
      <c r="C27" s="44">
        <v>62269</v>
      </c>
      <c r="D27" s="11">
        <v>63934</v>
      </c>
      <c r="E27" s="11">
        <v>66813</v>
      </c>
      <c r="F27" s="44">
        <v>29811</v>
      </c>
      <c r="G27" s="44">
        <v>36960</v>
      </c>
      <c r="H27" s="44">
        <v>44344</v>
      </c>
      <c r="I27" s="45">
        <f>E27/C27</f>
        <v>1.0729737108352471</v>
      </c>
      <c r="J27" s="46">
        <f>E27/D27</f>
        <v>1.0450308130259329</v>
      </c>
    </row>
    <row r="28" spans="1:14" ht="48" thickBot="1" x14ac:dyDescent="0.3">
      <c r="A28" s="53" t="s">
        <v>20</v>
      </c>
      <c r="B28" s="52" t="s">
        <v>106</v>
      </c>
      <c r="C28" s="24">
        <v>62269</v>
      </c>
      <c r="D28" s="11">
        <v>63934</v>
      </c>
      <c r="E28" s="11">
        <v>66813</v>
      </c>
      <c r="F28" s="44">
        <v>29811</v>
      </c>
      <c r="G28" s="44">
        <v>36960</v>
      </c>
      <c r="H28" s="44">
        <v>44344</v>
      </c>
      <c r="I28" s="45">
        <f>E28/C28</f>
        <v>1.0729737108352471</v>
      </c>
      <c r="J28" s="46">
        <f>E28/D28</f>
        <v>1.0450308130259329</v>
      </c>
    </row>
    <row r="29" spans="1:14" ht="95.25" thickBot="1" x14ac:dyDescent="0.3">
      <c r="A29" s="54" t="s">
        <v>21</v>
      </c>
      <c r="B29" s="51" t="s">
        <v>107</v>
      </c>
      <c r="C29" s="44">
        <v>66317</v>
      </c>
      <c r="D29" s="11">
        <v>61704</v>
      </c>
      <c r="E29" s="11">
        <v>67144</v>
      </c>
      <c r="F29" s="44">
        <v>26540</v>
      </c>
      <c r="G29" s="44">
        <v>35669</v>
      </c>
      <c r="H29" s="44">
        <v>42432</v>
      </c>
      <c r="I29" s="45">
        <f>E29/C29</f>
        <v>1.0124704072862163</v>
      </c>
      <c r="J29" s="46">
        <f>E29/D29</f>
        <v>1.0881628419551406</v>
      </c>
    </row>
    <row r="30" spans="1:14" ht="16.5" thickBot="1" x14ac:dyDescent="0.3">
      <c r="A30" s="54" t="s">
        <v>22</v>
      </c>
      <c r="B30" s="48" t="s">
        <v>23</v>
      </c>
      <c r="C30" s="18">
        <f t="shared" ref="C30:H30" si="8">C27-C29</f>
        <v>-4048</v>
      </c>
      <c r="D30" s="18">
        <f t="shared" ref="D30" si="9">D27-D29</f>
        <v>2230</v>
      </c>
      <c r="E30" s="18">
        <f t="shared" si="8"/>
        <v>-331</v>
      </c>
      <c r="F30" s="18">
        <f t="shared" si="8"/>
        <v>3271</v>
      </c>
      <c r="G30" s="18">
        <f t="shared" si="8"/>
        <v>1291</v>
      </c>
      <c r="H30" s="18">
        <f t="shared" si="8"/>
        <v>1912</v>
      </c>
      <c r="I30" s="45">
        <f>E30/C30</f>
        <v>8.1768774703557312E-2</v>
      </c>
      <c r="J30" s="46">
        <f>E30/D30</f>
        <v>-0.1484304932735426</v>
      </c>
    </row>
    <row r="31" spans="1:14" ht="16.5" thickBot="1" x14ac:dyDescent="0.3">
      <c r="A31" s="54" t="s">
        <v>25</v>
      </c>
      <c r="B31" s="48" t="s">
        <v>26</v>
      </c>
      <c r="C31" s="58" t="s">
        <v>27</v>
      </c>
      <c r="D31" s="59" t="s">
        <v>27</v>
      </c>
      <c r="E31" s="59" t="s">
        <v>27</v>
      </c>
      <c r="F31" s="59" t="s">
        <v>27</v>
      </c>
      <c r="G31" s="59" t="s">
        <v>27</v>
      </c>
      <c r="H31" s="59" t="s">
        <v>27</v>
      </c>
      <c r="I31" s="59" t="s">
        <v>27</v>
      </c>
      <c r="J31" s="60" t="s">
        <v>27</v>
      </c>
    </row>
    <row r="32" spans="1:14" ht="32.25" thickBot="1" x14ac:dyDescent="0.3">
      <c r="A32" s="54" t="s">
        <v>28</v>
      </c>
      <c r="B32" s="48" t="s">
        <v>124</v>
      </c>
      <c r="C32" s="30">
        <v>5113</v>
      </c>
      <c r="D32" s="149">
        <v>1428</v>
      </c>
      <c r="E32" s="30">
        <v>1650</v>
      </c>
      <c r="F32" s="30">
        <v>408</v>
      </c>
      <c r="G32" s="30">
        <v>816</v>
      </c>
      <c r="H32" s="30">
        <v>1224</v>
      </c>
      <c r="I32" s="45">
        <f>E32/C32</f>
        <v>0.32270682573831411</v>
      </c>
      <c r="J32" s="46">
        <f>E32/D32</f>
        <v>1.1554621848739495</v>
      </c>
    </row>
    <row r="33" spans="1:10" ht="16.5" thickBot="1" x14ac:dyDescent="0.3">
      <c r="A33" s="54" t="s">
        <v>29</v>
      </c>
      <c r="B33" s="48" t="s">
        <v>30</v>
      </c>
      <c r="C33" s="18">
        <v>169</v>
      </c>
      <c r="D33" s="18">
        <v>180</v>
      </c>
      <c r="E33" s="18">
        <v>260</v>
      </c>
      <c r="F33" s="18">
        <v>65</v>
      </c>
      <c r="G33" s="18">
        <v>130</v>
      </c>
      <c r="H33" s="18">
        <v>195</v>
      </c>
      <c r="I33" s="45">
        <f>E33/C33</f>
        <v>1.5384615384615385</v>
      </c>
      <c r="J33" s="46">
        <f>E33/D33</f>
        <v>1.4444444444444444</v>
      </c>
    </row>
    <row r="34" spans="1:10" ht="32.25" thickBot="1" x14ac:dyDescent="0.3">
      <c r="A34" s="54" t="s">
        <v>31</v>
      </c>
      <c r="B34" s="48" t="s">
        <v>32</v>
      </c>
      <c r="C34" s="18">
        <f t="shared" ref="C34" si="10">C30+C32-C33</f>
        <v>896</v>
      </c>
      <c r="D34" s="18">
        <f t="shared" ref="D34" si="11">D30+D32-D33</f>
        <v>3478</v>
      </c>
      <c r="E34" s="18">
        <f>E30+E32-E33</f>
        <v>1059</v>
      </c>
      <c r="F34" s="18">
        <f t="shared" ref="F34:G34" si="12">F30+F32-F33</f>
        <v>3614</v>
      </c>
      <c r="G34" s="18">
        <f t="shared" si="12"/>
        <v>1977</v>
      </c>
      <c r="H34" s="18">
        <f>H30+H32-H33</f>
        <v>2941</v>
      </c>
      <c r="I34" s="45">
        <f>E34/C34</f>
        <v>1.1819196428571428</v>
      </c>
      <c r="J34" s="46">
        <f>E34/D34</f>
        <v>0.30448533640023001</v>
      </c>
    </row>
    <row r="35" spans="1:10" ht="15.75" customHeight="1" x14ac:dyDescent="0.25">
      <c r="A35" s="194" t="s">
        <v>33</v>
      </c>
      <c r="B35" s="48" t="s">
        <v>34</v>
      </c>
      <c r="C35" s="169">
        <v>644</v>
      </c>
      <c r="D35" s="169">
        <v>595</v>
      </c>
      <c r="E35" s="169">
        <v>630</v>
      </c>
      <c r="F35" s="169">
        <v>123</v>
      </c>
      <c r="G35" s="169">
        <v>384</v>
      </c>
      <c r="H35" s="169">
        <v>507</v>
      </c>
      <c r="I35" s="169"/>
      <c r="J35" s="169"/>
    </row>
    <row r="36" spans="1:10" ht="15.75" x14ac:dyDescent="0.25">
      <c r="A36" s="194"/>
      <c r="B36" s="49" t="s">
        <v>35</v>
      </c>
      <c r="C36" s="170"/>
      <c r="D36" s="170"/>
      <c r="E36" s="170"/>
      <c r="F36" s="170"/>
      <c r="G36" s="170"/>
      <c r="H36" s="170"/>
      <c r="I36" s="170"/>
      <c r="J36" s="170"/>
    </row>
    <row r="37" spans="1:10" ht="16.5" thickBot="1" x14ac:dyDescent="0.3">
      <c r="A37" s="194"/>
      <c r="B37" s="49" t="s">
        <v>36</v>
      </c>
      <c r="C37" s="171"/>
      <c r="D37" s="171"/>
      <c r="E37" s="171"/>
      <c r="F37" s="171"/>
      <c r="G37" s="171"/>
      <c r="H37" s="171"/>
      <c r="I37" s="171"/>
      <c r="J37" s="171"/>
    </row>
    <row r="38" spans="1:10" ht="79.5" thickBot="1" x14ac:dyDescent="0.3">
      <c r="A38" s="54" t="s">
        <v>37</v>
      </c>
      <c r="B38" s="48" t="s">
        <v>38</v>
      </c>
      <c r="C38" s="18">
        <f>C34-C35</f>
        <v>252</v>
      </c>
      <c r="D38" s="18">
        <f>D34-D35</f>
        <v>2883</v>
      </c>
      <c r="E38" s="18">
        <f>E34-E35</f>
        <v>429</v>
      </c>
      <c r="F38" s="18"/>
      <c r="G38" s="18"/>
      <c r="H38" s="18"/>
      <c r="I38" s="18" t="s">
        <v>27</v>
      </c>
      <c r="J38" s="22" t="s">
        <v>27</v>
      </c>
    </row>
    <row r="39" spans="1:10" ht="16.5" thickBot="1" x14ac:dyDescent="0.3">
      <c r="A39" s="66" t="s">
        <v>39</v>
      </c>
      <c r="B39" s="48" t="s">
        <v>40</v>
      </c>
      <c r="C39" s="18">
        <v>0.4</v>
      </c>
      <c r="D39" s="18">
        <v>1.7</v>
      </c>
      <c r="E39" s="18" t="s">
        <v>27</v>
      </c>
      <c r="F39" s="18" t="s">
        <v>27</v>
      </c>
      <c r="G39" s="18" t="s">
        <v>27</v>
      </c>
      <c r="H39" s="18" t="s">
        <v>27</v>
      </c>
      <c r="I39" s="18" t="s">
        <v>27</v>
      </c>
      <c r="J39" s="22" t="s">
        <v>27</v>
      </c>
    </row>
    <row r="40" spans="1:10" ht="46.5" customHeight="1" thickBot="1" x14ac:dyDescent="0.3">
      <c r="A40" s="74" t="s">
        <v>41</v>
      </c>
      <c r="B40" s="67" t="s">
        <v>42</v>
      </c>
      <c r="C40" s="68">
        <v>25.2</v>
      </c>
      <c r="D40" s="59">
        <v>288.3</v>
      </c>
      <c r="E40" s="59" t="s">
        <v>27</v>
      </c>
      <c r="F40" s="69" t="s">
        <v>13</v>
      </c>
      <c r="G40" s="69" t="s">
        <v>13</v>
      </c>
      <c r="H40" s="69" t="s">
        <v>13</v>
      </c>
      <c r="I40" s="68">
        <v>0</v>
      </c>
      <c r="J40" s="70">
        <v>0</v>
      </c>
    </row>
    <row r="41" spans="1:10" x14ac:dyDescent="0.25">
      <c r="A41" s="20"/>
    </row>
    <row r="42" spans="1:10" ht="15" customHeight="1" x14ac:dyDescent="0.25">
      <c r="B42" s="181" t="s">
        <v>109</v>
      </c>
      <c r="C42" s="181"/>
      <c r="D42" s="181"/>
      <c r="E42" s="181"/>
      <c r="F42" s="181"/>
      <c r="G42" s="181"/>
      <c r="H42" s="181"/>
      <c r="I42" s="181"/>
      <c r="J42" s="181"/>
    </row>
    <row r="43" spans="1:10" ht="15.75" thickBot="1" x14ac:dyDescent="0.3"/>
    <row r="44" spans="1:10" ht="15" customHeight="1" x14ac:dyDescent="0.25">
      <c r="A44" s="161" t="s">
        <v>0</v>
      </c>
      <c r="B44" s="191" t="s">
        <v>112</v>
      </c>
      <c r="C44" s="191" t="s">
        <v>184</v>
      </c>
      <c r="D44" s="191" t="s">
        <v>182</v>
      </c>
      <c r="E44" s="191" t="s">
        <v>183</v>
      </c>
      <c r="F44" s="187" t="s">
        <v>17</v>
      </c>
      <c r="G44" s="188"/>
      <c r="H44" s="182"/>
      <c r="I44" s="187" t="s">
        <v>18</v>
      </c>
      <c r="J44" s="182"/>
    </row>
    <row r="45" spans="1:10" ht="15.75" thickBot="1" x14ac:dyDescent="0.3">
      <c r="A45" s="164"/>
      <c r="B45" s="192"/>
      <c r="C45" s="192"/>
      <c r="D45" s="192"/>
      <c r="E45" s="192"/>
      <c r="F45" s="189"/>
      <c r="G45" s="190"/>
      <c r="H45" s="184"/>
      <c r="I45" s="189"/>
      <c r="J45" s="184"/>
    </row>
    <row r="46" spans="1:10" ht="38.25" customHeight="1" x14ac:dyDescent="0.25">
      <c r="A46" s="164"/>
      <c r="B46" s="192"/>
      <c r="C46" s="192"/>
      <c r="D46" s="192"/>
      <c r="E46" s="192"/>
      <c r="F46" s="161" t="s">
        <v>81</v>
      </c>
      <c r="G46" s="161" t="s">
        <v>113</v>
      </c>
      <c r="H46" s="182" t="s">
        <v>82</v>
      </c>
      <c r="I46" s="161" t="s">
        <v>192</v>
      </c>
      <c r="J46" s="161" t="s">
        <v>181</v>
      </c>
    </row>
    <row r="47" spans="1:10" x14ac:dyDescent="0.25">
      <c r="A47" s="164"/>
      <c r="B47" s="192"/>
      <c r="C47" s="192"/>
      <c r="D47" s="192"/>
      <c r="E47" s="192"/>
      <c r="F47" s="164"/>
      <c r="G47" s="164"/>
      <c r="H47" s="183"/>
      <c r="I47" s="164"/>
      <c r="J47" s="164"/>
    </row>
    <row r="48" spans="1:10" x14ac:dyDescent="0.25">
      <c r="A48" s="164"/>
      <c r="B48" s="192"/>
      <c r="C48" s="192"/>
      <c r="D48" s="192"/>
      <c r="E48" s="192"/>
      <c r="F48" s="164"/>
      <c r="G48" s="164"/>
      <c r="H48" s="183"/>
      <c r="I48" s="164"/>
      <c r="J48" s="164"/>
    </row>
    <row r="49" spans="1:10" ht="15.75" thickBot="1" x14ac:dyDescent="0.3">
      <c r="A49" s="162"/>
      <c r="B49" s="193"/>
      <c r="C49" s="193"/>
      <c r="D49" s="193"/>
      <c r="E49" s="193"/>
      <c r="F49" s="162"/>
      <c r="G49" s="162"/>
      <c r="H49" s="184"/>
      <c r="I49" s="162"/>
      <c r="J49" s="162"/>
    </row>
    <row r="50" spans="1:10" ht="15.75" thickBot="1" x14ac:dyDescent="0.3">
      <c r="A50" s="1">
        <v>1</v>
      </c>
      <c r="B50" s="1">
        <v>2</v>
      </c>
      <c r="C50" s="1">
        <v>3</v>
      </c>
      <c r="D50" s="1">
        <v>4</v>
      </c>
      <c r="E50" s="25">
        <v>5</v>
      </c>
      <c r="F50" s="1">
        <v>6</v>
      </c>
      <c r="G50" s="1">
        <v>7</v>
      </c>
      <c r="H50" s="1">
        <v>8</v>
      </c>
      <c r="I50" s="1">
        <v>9</v>
      </c>
      <c r="J50" s="16">
        <v>10</v>
      </c>
    </row>
    <row r="51" spans="1:10" ht="26.25" thickBot="1" x14ac:dyDescent="0.3">
      <c r="A51" s="1" t="s">
        <v>45</v>
      </c>
      <c r="B51" s="1" t="s">
        <v>46</v>
      </c>
      <c r="C51" s="6">
        <v>32</v>
      </c>
      <c r="D51" s="40">
        <v>40</v>
      </c>
      <c r="E51" s="40">
        <v>43</v>
      </c>
      <c r="F51" s="40">
        <v>43</v>
      </c>
      <c r="G51" s="40">
        <v>43</v>
      </c>
      <c r="H51" s="40">
        <v>43</v>
      </c>
      <c r="I51" s="96">
        <f>E51/C51</f>
        <v>1.34375</v>
      </c>
      <c r="J51" s="97">
        <f>E51/D51</f>
        <v>1.075</v>
      </c>
    </row>
    <row r="52" spans="1:10" ht="15.75" thickBot="1" x14ac:dyDescent="0.3">
      <c r="A52" s="1"/>
      <c r="B52" s="1" t="s">
        <v>47</v>
      </c>
      <c r="C52" s="6"/>
      <c r="D52" s="40"/>
      <c r="E52" s="40"/>
      <c r="F52" s="6"/>
      <c r="G52" s="6"/>
      <c r="H52" s="6"/>
      <c r="I52" s="96"/>
      <c r="J52" s="97"/>
    </row>
    <row r="53" spans="1:10" ht="26.25" thickBot="1" x14ac:dyDescent="0.3">
      <c r="A53" s="1"/>
      <c r="B53" s="1" t="s">
        <v>48</v>
      </c>
      <c r="C53" s="6">
        <v>15</v>
      </c>
      <c r="D53" s="40">
        <v>15</v>
      </c>
      <c r="E53" s="40">
        <v>15</v>
      </c>
      <c r="F53" s="40">
        <v>15</v>
      </c>
      <c r="G53" s="40">
        <v>15</v>
      </c>
      <c r="H53" s="40">
        <v>15</v>
      </c>
      <c r="I53" s="96">
        <f>E53/C53</f>
        <v>1</v>
      </c>
      <c r="J53" s="97">
        <f>E53/D53</f>
        <v>1</v>
      </c>
    </row>
    <row r="54" spans="1:10" ht="15.75" thickBot="1" x14ac:dyDescent="0.3">
      <c r="A54" s="1" t="s">
        <v>49</v>
      </c>
      <c r="B54" s="1" t="s">
        <v>50</v>
      </c>
      <c r="C54" s="6">
        <v>10375</v>
      </c>
      <c r="D54" s="40">
        <f>D56+D57</f>
        <v>10191.5</v>
      </c>
      <c r="E54" s="40">
        <f>E56+E57</f>
        <v>12542</v>
      </c>
      <c r="F54" s="40">
        <f t="shared" ref="F54:H54" si="13">F56+F57</f>
        <v>3150</v>
      </c>
      <c r="G54" s="40">
        <f t="shared" si="13"/>
        <v>6302</v>
      </c>
      <c r="H54" s="40">
        <f t="shared" si="13"/>
        <v>9450</v>
      </c>
      <c r="I54" s="96">
        <f>E54/C54</f>
        <v>1.2088674698795181</v>
      </c>
      <c r="J54" s="97">
        <f>E54/D54</f>
        <v>1.2306333709463768</v>
      </c>
    </row>
    <row r="55" spans="1:10" ht="15.75" thickBot="1" x14ac:dyDescent="0.3">
      <c r="A55" s="1"/>
      <c r="B55" s="1" t="s">
        <v>47</v>
      </c>
      <c r="C55" s="6"/>
      <c r="D55" s="40"/>
      <c r="E55" s="40"/>
      <c r="F55" s="6"/>
      <c r="G55" s="6"/>
      <c r="H55" s="6"/>
      <c r="I55" s="96"/>
      <c r="J55" s="97"/>
    </row>
    <row r="56" spans="1:10" ht="26.25" thickBot="1" x14ac:dyDescent="0.3">
      <c r="A56" s="1"/>
      <c r="B56" s="1" t="s">
        <v>51</v>
      </c>
      <c r="C56" s="6">
        <v>9339</v>
      </c>
      <c r="D56" s="40">
        <v>9265</v>
      </c>
      <c r="E56" s="40">
        <v>11402</v>
      </c>
      <c r="F56" s="6">
        <v>2864</v>
      </c>
      <c r="G56" s="6">
        <v>5729</v>
      </c>
      <c r="H56" s="6">
        <v>8591</v>
      </c>
      <c r="I56" s="96">
        <f>E56/C56</f>
        <v>1.2209015954598994</v>
      </c>
      <c r="J56" s="97">
        <f>E56/D56</f>
        <v>1.2306529951430114</v>
      </c>
    </row>
    <row r="57" spans="1:10" ht="15.75" thickBot="1" x14ac:dyDescent="0.3">
      <c r="A57" s="16"/>
      <c r="B57" s="61" t="s">
        <v>52</v>
      </c>
      <c r="C57" s="61">
        <v>1036</v>
      </c>
      <c r="D57" s="71">
        <f>D56*10%</f>
        <v>926.5</v>
      </c>
      <c r="E57" s="71">
        <v>1140</v>
      </c>
      <c r="F57" s="71">
        <v>286</v>
      </c>
      <c r="G57" s="71">
        <v>573</v>
      </c>
      <c r="H57" s="71">
        <v>859</v>
      </c>
      <c r="I57" s="96"/>
      <c r="J57" s="97">
        <f>E57/D57</f>
        <v>1.2304371289800324</v>
      </c>
    </row>
    <row r="58" spans="1:10" ht="26.25" thickBot="1" x14ac:dyDescent="0.3">
      <c r="A58" s="27" t="s">
        <v>53</v>
      </c>
      <c r="B58" s="27" t="s">
        <v>54</v>
      </c>
      <c r="C58" s="99">
        <f>C54/C51/12*1000</f>
        <v>27018.229166666668</v>
      </c>
      <c r="D58" s="99">
        <f>D54/D51/12*1000</f>
        <v>21232.291666666664</v>
      </c>
      <c r="E58" s="99">
        <f>E54/E51/12*1000</f>
        <v>24306.201550387599</v>
      </c>
      <c r="F58" s="99">
        <f>F54/F51/3*1000</f>
        <v>24418.60465116279</v>
      </c>
      <c r="G58" s="99">
        <f>G54/G51/6*1000</f>
        <v>24426.356589147286</v>
      </c>
      <c r="H58" s="99">
        <f>H54/H51/9*1000</f>
        <v>24418.60465116279</v>
      </c>
      <c r="I58" s="96">
        <f>E58/C58</f>
        <v>0.89962230316615299</v>
      </c>
      <c r="J58" s="97">
        <f>E58/D58</f>
        <v>1.1447752287873276</v>
      </c>
    </row>
    <row r="59" spans="1:10" ht="25.5" x14ac:dyDescent="0.25">
      <c r="A59" s="16" t="s">
        <v>55</v>
      </c>
      <c r="B59" s="137" t="s">
        <v>114</v>
      </c>
      <c r="C59" s="61">
        <v>64048.59</v>
      </c>
      <c r="D59" s="71">
        <v>56086</v>
      </c>
      <c r="E59" s="71">
        <v>61507</v>
      </c>
      <c r="F59" s="71">
        <v>61507</v>
      </c>
      <c r="G59" s="71">
        <v>61507</v>
      </c>
      <c r="H59" s="71">
        <v>61507</v>
      </c>
      <c r="I59" s="96">
        <f>E59/C59</f>
        <v>0.96031778373263177</v>
      </c>
      <c r="J59" s="97">
        <f>E59/D59</f>
        <v>1.0966551367542703</v>
      </c>
    </row>
    <row r="60" spans="1:10" ht="15.75" thickBot="1" x14ac:dyDescent="0.3">
      <c r="A60" s="185"/>
      <c r="B60" s="138" t="s">
        <v>56</v>
      </c>
      <c r="C60" s="76"/>
      <c r="D60" s="76"/>
      <c r="E60" s="76"/>
      <c r="F60" s="76"/>
      <c r="G60" s="76"/>
      <c r="H60" s="76"/>
      <c r="I60" s="98"/>
      <c r="J60" s="98"/>
    </row>
    <row r="61" spans="1:10" x14ac:dyDescent="0.25">
      <c r="A61" s="186"/>
      <c r="B61" s="139" t="s">
        <v>57</v>
      </c>
      <c r="C61" s="140">
        <v>54040.800000000003</v>
      </c>
      <c r="D61" s="141">
        <v>56086</v>
      </c>
      <c r="E61" s="141">
        <v>61507</v>
      </c>
      <c r="F61" s="141">
        <v>61507</v>
      </c>
      <c r="G61" s="141">
        <v>61507</v>
      </c>
      <c r="H61" s="141">
        <v>61507</v>
      </c>
      <c r="I61" s="142">
        <f>E61/C61</f>
        <v>1.1381585764829536</v>
      </c>
      <c r="J61" s="143">
        <f>E61/D61</f>
        <v>1.0966551367542703</v>
      </c>
    </row>
    <row r="62" spans="1:10" x14ac:dyDescent="0.25">
      <c r="A62" s="20"/>
    </row>
    <row r="63" spans="1:10" ht="15.75" customHeight="1" x14ac:dyDescent="0.25">
      <c r="A63" s="154" t="s">
        <v>58</v>
      </c>
      <c r="B63" s="154"/>
      <c r="C63" s="154"/>
      <c r="D63" s="154"/>
      <c r="E63" s="154"/>
      <c r="F63" s="154"/>
      <c r="G63" s="154"/>
      <c r="H63" s="154"/>
      <c r="I63" s="154"/>
      <c r="J63" s="154"/>
    </row>
    <row r="64" spans="1:10" ht="16.5" thickBot="1" x14ac:dyDescent="0.3">
      <c r="A64" s="155"/>
      <c r="B64" s="155"/>
      <c r="C64" s="155"/>
      <c r="D64" s="155"/>
      <c r="E64" s="155"/>
      <c r="F64" s="155"/>
      <c r="G64" s="155"/>
      <c r="H64" s="155"/>
      <c r="I64" s="155"/>
      <c r="J64" s="155"/>
    </row>
    <row r="65" spans="1:10" ht="15.75" x14ac:dyDescent="0.25">
      <c r="A65" s="156" t="s">
        <v>0</v>
      </c>
      <c r="B65" s="156" t="s">
        <v>14</v>
      </c>
      <c r="C65" s="12"/>
      <c r="D65" s="14"/>
      <c r="E65" s="14"/>
      <c r="F65" s="172" t="s">
        <v>17</v>
      </c>
      <c r="G65" s="173"/>
      <c r="H65" s="174"/>
      <c r="I65" s="202" t="s">
        <v>18</v>
      </c>
      <c r="J65" s="203"/>
    </row>
    <row r="66" spans="1:10" ht="16.5" thickBot="1" x14ac:dyDescent="0.3">
      <c r="A66" s="157"/>
      <c r="B66" s="157"/>
      <c r="C66" s="23" t="s">
        <v>43</v>
      </c>
      <c r="D66" s="15" t="s">
        <v>15</v>
      </c>
      <c r="E66" s="15" t="s">
        <v>44</v>
      </c>
      <c r="F66" s="178"/>
      <c r="G66" s="179"/>
      <c r="H66" s="180"/>
      <c r="I66" s="204"/>
      <c r="J66" s="205"/>
    </row>
    <row r="67" spans="1:10" ht="47.25" customHeight="1" x14ac:dyDescent="0.25">
      <c r="A67" s="157"/>
      <c r="B67" s="157"/>
      <c r="C67" s="19" t="s">
        <v>185</v>
      </c>
      <c r="D67" s="15" t="s">
        <v>186</v>
      </c>
      <c r="E67" s="15" t="s">
        <v>191</v>
      </c>
      <c r="F67" s="14" t="s">
        <v>81</v>
      </c>
      <c r="G67" s="14" t="s">
        <v>113</v>
      </c>
      <c r="H67" s="14" t="s">
        <v>82</v>
      </c>
      <c r="I67" s="14" t="s">
        <v>192</v>
      </c>
      <c r="J67" s="29" t="s">
        <v>181</v>
      </c>
    </row>
    <row r="68" spans="1:10" ht="16.5" thickBot="1" x14ac:dyDescent="0.3">
      <c r="A68" s="106">
        <v>1</v>
      </c>
      <c r="B68" s="106">
        <v>2</v>
      </c>
      <c r="C68" s="106">
        <v>3</v>
      </c>
      <c r="D68" s="106">
        <v>4</v>
      </c>
      <c r="E68" s="106">
        <v>5</v>
      </c>
      <c r="F68" s="106">
        <v>6</v>
      </c>
      <c r="G68" s="106">
        <v>7</v>
      </c>
      <c r="H68" s="106">
        <v>8</v>
      </c>
      <c r="I68" s="106">
        <v>9</v>
      </c>
      <c r="J68" s="106">
        <v>10</v>
      </c>
    </row>
    <row r="69" spans="1:10" ht="30" customHeight="1" x14ac:dyDescent="0.25">
      <c r="A69" s="112" t="s">
        <v>59</v>
      </c>
      <c r="B69" s="113" t="s">
        <v>60</v>
      </c>
      <c r="C69" s="107">
        <v>0</v>
      </c>
      <c r="D69" s="107">
        <v>0</v>
      </c>
      <c r="E69" s="107">
        <v>0</v>
      </c>
      <c r="F69" s="107">
        <v>0</v>
      </c>
      <c r="G69" s="107">
        <v>0</v>
      </c>
      <c r="H69" s="107">
        <v>0</v>
      </c>
      <c r="I69" s="107">
        <v>0</v>
      </c>
      <c r="J69" s="108">
        <v>0</v>
      </c>
    </row>
    <row r="70" spans="1:10" ht="38.25" customHeight="1" x14ac:dyDescent="0.25">
      <c r="A70" s="114" t="s">
        <v>61</v>
      </c>
      <c r="B70" s="72" t="s">
        <v>62</v>
      </c>
      <c r="C70" s="57">
        <v>0</v>
      </c>
      <c r="D70" s="57">
        <v>2594.6999999999998</v>
      </c>
      <c r="E70" s="57">
        <v>369</v>
      </c>
      <c r="F70" s="57">
        <v>0</v>
      </c>
      <c r="G70" s="57">
        <v>0</v>
      </c>
      <c r="H70" s="57">
        <v>0</v>
      </c>
      <c r="I70" s="57" t="s">
        <v>162</v>
      </c>
      <c r="J70" s="148">
        <f>E70/D70</f>
        <v>0.14221297259798821</v>
      </c>
    </row>
    <row r="71" spans="1:10" ht="33" customHeight="1" x14ac:dyDescent="0.25">
      <c r="A71" s="114" t="s">
        <v>63</v>
      </c>
      <c r="B71" s="72" t="s">
        <v>64</v>
      </c>
      <c r="C71" s="57">
        <v>0</v>
      </c>
      <c r="D71" s="57">
        <v>0</v>
      </c>
      <c r="E71" s="57">
        <v>0</v>
      </c>
      <c r="F71" s="57">
        <v>0</v>
      </c>
      <c r="G71" s="57">
        <v>0</v>
      </c>
      <c r="H71" s="57">
        <v>0</v>
      </c>
      <c r="I71" s="57">
        <v>0</v>
      </c>
      <c r="J71" s="109">
        <v>0</v>
      </c>
    </row>
    <row r="72" spans="1:10" ht="35.25" customHeight="1" thickBot="1" x14ac:dyDescent="0.3">
      <c r="A72" s="115" t="s">
        <v>65</v>
      </c>
      <c r="B72" s="116" t="s">
        <v>66</v>
      </c>
      <c r="C72" s="110">
        <v>0</v>
      </c>
      <c r="D72" s="110">
        <v>0</v>
      </c>
      <c r="E72" s="110">
        <v>0</v>
      </c>
      <c r="F72" s="110">
        <v>0</v>
      </c>
      <c r="G72" s="110">
        <v>0</v>
      </c>
      <c r="H72" s="110">
        <v>0</v>
      </c>
      <c r="I72" s="110">
        <v>0</v>
      </c>
      <c r="J72" s="111">
        <v>0</v>
      </c>
    </row>
    <row r="75" spans="1:10" x14ac:dyDescent="0.25">
      <c r="G75" s="163" t="s">
        <v>160</v>
      </c>
      <c r="H75" s="163"/>
      <c r="I75" s="163"/>
      <c r="J75" s="163"/>
    </row>
    <row r="76" spans="1:10" ht="45.75" customHeight="1" x14ac:dyDescent="0.25">
      <c r="G76" s="163"/>
      <c r="H76" s="163"/>
      <c r="I76" s="163"/>
      <c r="J76" s="163"/>
    </row>
    <row r="77" spans="1:10" ht="15.75" x14ac:dyDescent="0.25">
      <c r="B77" s="55"/>
      <c r="C77" s="55"/>
      <c r="D77" s="56" t="s">
        <v>110</v>
      </c>
      <c r="E77" s="55"/>
      <c r="F77" s="55"/>
      <c r="G77" s="55"/>
      <c r="H77" s="55"/>
      <c r="I77" s="55"/>
    </row>
    <row r="78" spans="1:10" ht="15.75" thickBot="1" x14ac:dyDescent="0.3"/>
    <row r="79" spans="1:10" ht="35.25" customHeight="1" thickBot="1" x14ac:dyDescent="0.3">
      <c r="B79" s="161" t="s">
        <v>67</v>
      </c>
      <c r="C79" s="161" t="s">
        <v>184</v>
      </c>
      <c r="D79" s="161" t="s">
        <v>182</v>
      </c>
      <c r="E79" s="158" t="s">
        <v>179</v>
      </c>
      <c r="F79" s="159"/>
      <c r="G79" s="159"/>
      <c r="H79" s="160"/>
      <c r="I79" s="158" t="s">
        <v>68</v>
      </c>
      <c r="J79" s="160"/>
    </row>
    <row r="80" spans="1:10" ht="62.25" customHeight="1" thickBot="1" x14ac:dyDescent="0.3">
      <c r="B80" s="162"/>
      <c r="C80" s="162"/>
      <c r="D80" s="162"/>
      <c r="E80" s="1" t="s">
        <v>81</v>
      </c>
      <c r="F80" s="1" t="s">
        <v>113</v>
      </c>
      <c r="G80" s="1" t="s">
        <v>82</v>
      </c>
      <c r="H80" s="25" t="s">
        <v>16</v>
      </c>
      <c r="I80" s="16" t="s">
        <v>188</v>
      </c>
      <c r="J80" s="16" t="s">
        <v>189</v>
      </c>
    </row>
    <row r="81" spans="2:10" ht="15.75" thickBot="1" x14ac:dyDescent="0.3">
      <c r="B81" s="1">
        <v>1</v>
      </c>
      <c r="C81" s="1">
        <v>2</v>
      </c>
      <c r="D81" s="1">
        <v>3</v>
      </c>
      <c r="E81" s="1">
        <v>4</v>
      </c>
      <c r="F81" s="1">
        <v>5</v>
      </c>
      <c r="G81" s="1">
        <v>6</v>
      </c>
      <c r="H81" s="25">
        <v>7</v>
      </c>
      <c r="I81" s="1">
        <v>8</v>
      </c>
      <c r="J81" s="16">
        <v>9</v>
      </c>
    </row>
    <row r="82" spans="2:10" ht="39" thickBot="1" x14ac:dyDescent="0.3">
      <c r="B82" s="6" t="s">
        <v>69</v>
      </c>
      <c r="C82" s="39">
        <f t="shared" ref="C82:D82" si="14">C84+C85+C86+C87+C88+C89+C90+C91+C93</f>
        <v>66317</v>
      </c>
      <c r="D82" s="39">
        <f t="shared" si="14"/>
        <v>61703.682000000001</v>
      </c>
      <c r="E82" s="31">
        <f t="shared" ref="E82:H82" si="15">E84+E85+E86+E87+E88+E89+E90+E91+E93</f>
        <v>26540.3</v>
      </c>
      <c r="F82" s="31">
        <f t="shared" si="15"/>
        <v>35669.203999999998</v>
      </c>
      <c r="G82" s="31">
        <f t="shared" si="15"/>
        <v>42431.9</v>
      </c>
      <c r="H82" s="39">
        <f t="shared" si="15"/>
        <v>67143.684000000008</v>
      </c>
      <c r="I82" s="26">
        <f>H82/C82</f>
        <v>1.0124656422938312</v>
      </c>
      <c r="J82" s="26">
        <f>H82/D82</f>
        <v>1.0881633287297183</v>
      </c>
    </row>
    <row r="83" spans="2:10" ht="15.75" thickBot="1" x14ac:dyDescent="0.3">
      <c r="B83" s="6" t="s">
        <v>47</v>
      </c>
      <c r="C83" s="31"/>
      <c r="D83" s="39"/>
      <c r="E83" s="31"/>
      <c r="F83" s="31"/>
      <c r="G83" s="31"/>
      <c r="H83" s="39"/>
      <c r="I83" s="1"/>
      <c r="J83" s="16"/>
    </row>
    <row r="84" spans="2:10" ht="15.75" thickBot="1" x14ac:dyDescent="0.3">
      <c r="B84" s="6" t="s">
        <v>70</v>
      </c>
      <c r="C84" s="31">
        <v>10375</v>
      </c>
      <c r="D84" s="39">
        <v>10191</v>
      </c>
      <c r="E84" s="31">
        <v>3150</v>
      </c>
      <c r="F84" s="31">
        <v>6302</v>
      </c>
      <c r="G84" s="31">
        <v>9450</v>
      </c>
      <c r="H84" s="39">
        <v>12542</v>
      </c>
      <c r="I84" s="26">
        <f t="shared" ref="I84:I93" si="16">H84/C84</f>
        <v>1.2088674698795181</v>
      </c>
      <c r="J84" s="26">
        <f t="shared" ref="J84:J93" si="17">H84/D84</f>
        <v>1.2306937493867138</v>
      </c>
    </row>
    <row r="85" spans="2:10" ht="15.75" thickBot="1" x14ac:dyDescent="0.3">
      <c r="B85" s="6" t="s">
        <v>111</v>
      </c>
      <c r="C85" s="43">
        <v>3076</v>
      </c>
      <c r="D85" s="128">
        <f>D84*30.2%</f>
        <v>3077.6819999999998</v>
      </c>
      <c r="E85" s="43">
        <f>E84*30.2%</f>
        <v>951.3</v>
      </c>
      <c r="F85" s="43">
        <f>F84*30.2%</f>
        <v>1903.204</v>
      </c>
      <c r="G85" s="43">
        <f t="shared" ref="G85" si="18">G84*30.2%</f>
        <v>2853.9</v>
      </c>
      <c r="H85" s="128">
        <f>H84*30.2%</f>
        <v>3787.6839999999997</v>
      </c>
      <c r="I85" s="26">
        <f t="shared" si="16"/>
        <v>1.2313667100130039</v>
      </c>
      <c r="J85" s="26">
        <f t="shared" si="17"/>
        <v>1.2306937493867138</v>
      </c>
    </row>
    <row r="86" spans="2:10" ht="26.25" thickBot="1" x14ac:dyDescent="0.3">
      <c r="B86" s="6" t="s">
        <v>71</v>
      </c>
      <c r="C86" s="43">
        <v>2351</v>
      </c>
      <c r="D86" s="128">
        <v>3367</v>
      </c>
      <c r="E86" s="43">
        <v>672</v>
      </c>
      <c r="F86" s="43">
        <v>1100</v>
      </c>
      <c r="G86" s="43">
        <v>1600</v>
      </c>
      <c r="H86" s="128">
        <v>2011</v>
      </c>
      <c r="I86" s="26">
        <f t="shared" si="16"/>
        <v>0.85538068906848153</v>
      </c>
      <c r="J86" s="26">
        <f>H86/D86</f>
        <v>0.59726759726759726</v>
      </c>
    </row>
    <row r="87" spans="2:10" ht="26.25" thickBot="1" x14ac:dyDescent="0.3">
      <c r="B87" s="6" t="s">
        <v>72</v>
      </c>
      <c r="C87" s="31">
        <v>33968</v>
      </c>
      <c r="D87" s="39">
        <v>30755</v>
      </c>
      <c r="E87" s="31">
        <v>16186</v>
      </c>
      <c r="F87" s="31">
        <v>18720</v>
      </c>
      <c r="G87" s="31">
        <v>19500</v>
      </c>
      <c r="H87" s="39">
        <v>35327</v>
      </c>
      <c r="I87" s="26">
        <f t="shared" si="16"/>
        <v>1.0400082430522846</v>
      </c>
      <c r="J87" s="26">
        <f t="shared" si="17"/>
        <v>1.1486587546740368</v>
      </c>
    </row>
    <row r="88" spans="2:10" ht="15.75" thickBot="1" x14ac:dyDescent="0.3">
      <c r="B88" s="32" t="s">
        <v>73</v>
      </c>
      <c r="C88" s="31">
        <v>8336</v>
      </c>
      <c r="D88" s="39">
        <v>6548</v>
      </c>
      <c r="E88" s="31">
        <v>3985</v>
      </c>
      <c r="F88" s="31">
        <v>4953</v>
      </c>
      <c r="G88" s="31">
        <v>5200</v>
      </c>
      <c r="H88" s="39">
        <v>7750</v>
      </c>
      <c r="I88" s="26">
        <f t="shared" si="16"/>
        <v>0.92970249520153547</v>
      </c>
      <c r="J88" s="26">
        <f t="shared" si="17"/>
        <v>1.1835675015271838</v>
      </c>
    </row>
    <row r="89" spans="2:10" ht="15.75" thickBot="1" x14ac:dyDescent="0.3">
      <c r="B89" s="33" t="s">
        <v>74</v>
      </c>
      <c r="C89" s="34">
        <v>3448</v>
      </c>
      <c r="D89" s="94">
        <v>3156</v>
      </c>
      <c r="E89" s="34">
        <v>300</v>
      </c>
      <c r="F89" s="34">
        <v>300</v>
      </c>
      <c r="G89" s="34">
        <v>300</v>
      </c>
      <c r="H89" s="94">
        <v>1000</v>
      </c>
      <c r="I89" s="26">
        <f t="shared" si="16"/>
        <v>0.29002320185614849</v>
      </c>
      <c r="J89" s="26">
        <f t="shared" si="17"/>
        <v>0.31685678073510776</v>
      </c>
    </row>
    <row r="90" spans="2:10" ht="15.75" thickBot="1" x14ac:dyDescent="0.3">
      <c r="B90" s="35" t="s">
        <v>75</v>
      </c>
      <c r="C90" s="36">
        <v>4098</v>
      </c>
      <c r="D90" s="129">
        <v>4098</v>
      </c>
      <c r="E90" s="36">
        <v>1025</v>
      </c>
      <c r="F90" s="36">
        <v>2049</v>
      </c>
      <c r="G90" s="36">
        <v>3075</v>
      </c>
      <c r="H90" s="129">
        <v>4098</v>
      </c>
      <c r="I90" s="26">
        <f t="shared" si="16"/>
        <v>1</v>
      </c>
      <c r="J90" s="26">
        <f t="shared" si="17"/>
        <v>1</v>
      </c>
    </row>
    <row r="91" spans="2:10" ht="15.75" thickBot="1" x14ac:dyDescent="0.3">
      <c r="B91" s="35" t="s">
        <v>76</v>
      </c>
      <c r="C91" s="36">
        <v>617</v>
      </c>
      <c r="D91" s="129">
        <v>425</v>
      </c>
      <c r="E91" s="36">
        <v>250</v>
      </c>
      <c r="F91" s="36">
        <v>300</v>
      </c>
      <c r="G91" s="36">
        <v>390</v>
      </c>
      <c r="H91" s="129">
        <v>542</v>
      </c>
      <c r="I91" s="26">
        <f t="shared" si="16"/>
        <v>0.87844408427876819</v>
      </c>
      <c r="J91" s="26">
        <f t="shared" si="17"/>
        <v>1.2752941176470589</v>
      </c>
    </row>
    <row r="92" spans="2:10" ht="26.25" thickBot="1" x14ac:dyDescent="0.3">
      <c r="B92" s="35" t="s">
        <v>77</v>
      </c>
      <c r="C92" s="130">
        <v>1271</v>
      </c>
      <c r="D92" s="131">
        <v>1000</v>
      </c>
      <c r="E92" s="130">
        <v>300</v>
      </c>
      <c r="F92" s="130">
        <v>300</v>
      </c>
      <c r="G92" s="130">
        <v>300</v>
      </c>
      <c r="H92" s="131">
        <v>1000</v>
      </c>
      <c r="I92" s="26">
        <f t="shared" si="16"/>
        <v>0.78678206136900075</v>
      </c>
      <c r="J92" s="26">
        <f t="shared" si="17"/>
        <v>1</v>
      </c>
    </row>
    <row r="93" spans="2:10" ht="15.75" thickBot="1" x14ac:dyDescent="0.3">
      <c r="B93" s="37" t="s">
        <v>78</v>
      </c>
      <c r="C93" s="36">
        <v>48</v>
      </c>
      <c r="D93" s="129">
        <v>86</v>
      </c>
      <c r="E93" s="36">
        <v>21</v>
      </c>
      <c r="F93" s="36">
        <v>42</v>
      </c>
      <c r="G93" s="36">
        <v>63</v>
      </c>
      <c r="H93" s="129">
        <v>86</v>
      </c>
      <c r="I93" s="26">
        <f t="shared" si="16"/>
        <v>1.7916666666666667</v>
      </c>
      <c r="J93" s="26">
        <f t="shared" si="17"/>
        <v>1</v>
      </c>
    </row>
    <row r="94" spans="2:10" ht="26.25" thickBot="1" x14ac:dyDescent="0.3">
      <c r="B94" s="1" t="s">
        <v>79</v>
      </c>
      <c r="C94" s="31">
        <v>1184</v>
      </c>
      <c r="D94" s="39">
        <v>1273</v>
      </c>
      <c r="E94" s="31">
        <v>386</v>
      </c>
      <c r="F94" s="31">
        <v>772</v>
      </c>
      <c r="G94" s="31">
        <v>1158</v>
      </c>
      <c r="H94" s="39">
        <v>1545</v>
      </c>
      <c r="I94" s="26">
        <f>H94/C94</f>
        <v>1.3048986486486487</v>
      </c>
      <c r="J94" s="21" t="s">
        <v>24</v>
      </c>
    </row>
    <row r="95" spans="2:10" ht="15.75" thickBot="1" x14ac:dyDescent="0.3">
      <c r="B95" s="38"/>
      <c r="C95" s="31"/>
      <c r="D95" s="39"/>
      <c r="E95" s="31"/>
      <c r="F95" s="31"/>
      <c r="G95" s="31"/>
      <c r="H95" s="39"/>
      <c r="I95" s="18"/>
      <c r="J95" s="22"/>
    </row>
    <row r="96" spans="2:10" ht="20.25" customHeight="1" thickBot="1" x14ac:dyDescent="0.3">
      <c r="B96" s="28" t="s">
        <v>80</v>
      </c>
      <c r="C96" s="94">
        <v>66317</v>
      </c>
      <c r="D96" s="94">
        <f t="shared" ref="D96" si="19">D82</f>
        <v>61703.682000000001</v>
      </c>
      <c r="E96" s="94">
        <f t="shared" ref="E96:H96" si="20">E82</f>
        <v>26540.3</v>
      </c>
      <c r="F96" s="94">
        <f t="shared" si="20"/>
        <v>35669.203999999998</v>
      </c>
      <c r="G96" s="94">
        <f t="shared" si="20"/>
        <v>42431.9</v>
      </c>
      <c r="H96" s="94">
        <f t="shared" si="20"/>
        <v>67143.684000000008</v>
      </c>
      <c r="I96" s="153">
        <f>H96/C96</f>
        <v>1.0124656422938312</v>
      </c>
      <c r="J96" s="152">
        <f>H96/D96</f>
        <v>1.0881633287297183</v>
      </c>
    </row>
    <row r="97" spans="2:14" ht="15.75" x14ac:dyDescent="0.25">
      <c r="B97" s="95"/>
      <c r="C97" s="95"/>
      <c r="D97" s="95"/>
      <c r="E97" s="56" t="s">
        <v>122</v>
      </c>
      <c r="F97" s="95"/>
      <c r="G97" s="95"/>
      <c r="H97" s="95"/>
      <c r="I97" s="95"/>
    </row>
    <row r="98" spans="2:14" ht="15.75" x14ac:dyDescent="0.25">
      <c r="B98" s="95"/>
      <c r="C98" s="95"/>
      <c r="D98" s="95"/>
      <c r="E98" s="56" t="s">
        <v>123</v>
      </c>
      <c r="F98" s="95"/>
      <c r="G98" s="95"/>
      <c r="H98" s="95"/>
      <c r="I98" s="95"/>
    </row>
    <row r="99" spans="2:14" ht="15.75" thickBot="1" x14ac:dyDescent="0.3"/>
    <row r="100" spans="2:14" x14ac:dyDescent="0.25">
      <c r="B100" s="1"/>
      <c r="C100" s="198" t="s">
        <v>177</v>
      </c>
      <c r="D100" s="199"/>
      <c r="E100" s="198" t="s">
        <v>187</v>
      </c>
      <c r="F100" s="199"/>
      <c r="G100" s="187" t="s">
        <v>190</v>
      </c>
      <c r="H100" s="188"/>
      <c r="I100" s="188"/>
      <c r="J100" s="188"/>
      <c r="K100" s="188"/>
      <c r="L100" s="188"/>
      <c r="M100" s="188"/>
      <c r="N100" s="182"/>
    </row>
    <row r="101" spans="2:14" ht="15.75" thickBot="1" x14ac:dyDescent="0.3">
      <c r="B101" s="2" t="s">
        <v>116</v>
      </c>
      <c r="C101" s="189"/>
      <c r="D101" s="184"/>
      <c r="E101" s="200"/>
      <c r="F101" s="201"/>
      <c r="G101" s="189"/>
      <c r="H101" s="190"/>
      <c r="I101" s="190"/>
      <c r="J101" s="190"/>
      <c r="K101" s="190"/>
      <c r="L101" s="190"/>
      <c r="M101" s="190"/>
      <c r="N101" s="184"/>
    </row>
    <row r="102" spans="2:14" ht="39" thickBot="1" x14ac:dyDescent="0.3">
      <c r="B102" s="2"/>
      <c r="C102" s="6" t="s">
        <v>117</v>
      </c>
      <c r="D102" s="1" t="s">
        <v>118</v>
      </c>
      <c r="E102" s="6" t="s">
        <v>117</v>
      </c>
      <c r="F102" s="1" t="s">
        <v>118</v>
      </c>
      <c r="G102" s="158" t="s">
        <v>81</v>
      </c>
      <c r="H102" s="160"/>
      <c r="I102" s="158" t="s">
        <v>113</v>
      </c>
      <c r="J102" s="160"/>
      <c r="K102" s="158" t="s">
        <v>82</v>
      </c>
      <c r="L102" s="160"/>
      <c r="M102" s="158" t="s">
        <v>16</v>
      </c>
      <c r="N102" s="160"/>
    </row>
    <row r="103" spans="2:14" ht="39" thickBot="1" x14ac:dyDescent="0.3">
      <c r="B103" s="3"/>
      <c r="C103" s="3"/>
      <c r="D103" s="3"/>
      <c r="E103" s="3"/>
      <c r="F103" s="2"/>
      <c r="G103" s="6" t="s">
        <v>117</v>
      </c>
      <c r="H103" s="1" t="s">
        <v>118</v>
      </c>
      <c r="I103" s="6" t="s">
        <v>117</v>
      </c>
      <c r="J103" s="1" t="s">
        <v>118</v>
      </c>
      <c r="K103" s="6" t="s">
        <v>117</v>
      </c>
      <c r="L103" s="1" t="s">
        <v>118</v>
      </c>
      <c r="M103" s="6" t="s">
        <v>117</v>
      </c>
      <c r="N103" s="73" t="s">
        <v>118</v>
      </c>
    </row>
    <row r="104" spans="2:14" ht="15.75" thickBot="1" x14ac:dyDescent="0.3">
      <c r="B104" s="9">
        <v>1</v>
      </c>
      <c r="C104" s="9">
        <v>2</v>
      </c>
      <c r="D104" s="9">
        <v>3</v>
      </c>
      <c r="E104" s="9">
        <v>4</v>
      </c>
      <c r="F104" s="9">
        <v>5</v>
      </c>
      <c r="G104" s="9">
        <v>6</v>
      </c>
      <c r="H104" s="9">
        <v>7</v>
      </c>
      <c r="I104" s="9">
        <v>8</v>
      </c>
      <c r="J104" s="9">
        <v>9</v>
      </c>
      <c r="K104" s="9">
        <v>10</v>
      </c>
      <c r="L104" s="9">
        <v>11</v>
      </c>
      <c r="M104" s="9">
        <v>12</v>
      </c>
      <c r="N104" s="10">
        <v>13</v>
      </c>
    </row>
    <row r="105" spans="2:14" ht="15.75" thickBot="1" x14ac:dyDescent="0.3">
      <c r="B105" s="40" t="s">
        <v>83</v>
      </c>
      <c r="C105" s="79">
        <f>C106+C107+C108+C110+C111+C112+C113</f>
        <v>1845.4</v>
      </c>
      <c r="D105" s="80"/>
      <c r="E105" s="79">
        <f t="shared" ref="E105:F105" si="21">E106+E107+E108+E110+E111+E112+E113</f>
        <v>1892.1000000000001</v>
      </c>
      <c r="F105" s="79">
        <f t="shared" si="21"/>
        <v>595</v>
      </c>
      <c r="G105" s="79">
        <f t="shared" ref="G105:N105" si="22">G106+G107+G108+G110+G111+G112+G113</f>
        <v>515.19999999999993</v>
      </c>
      <c r="H105" s="79">
        <f t="shared" si="22"/>
        <v>123</v>
      </c>
      <c r="I105" s="79">
        <f t="shared" si="22"/>
        <v>1169.5</v>
      </c>
      <c r="J105" s="79">
        <f t="shared" si="22"/>
        <v>384</v>
      </c>
      <c r="K105" s="79">
        <f t="shared" si="22"/>
        <v>1684.7</v>
      </c>
      <c r="L105" s="79">
        <f t="shared" si="22"/>
        <v>507</v>
      </c>
      <c r="M105" s="79">
        <f t="shared" si="22"/>
        <v>2199.8999999999996</v>
      </c>
      <c r="N105" s="79">
        <f t="shared" si="22"/>
        <v>630</v>
      </c>
    </row>
    <row r="106" spans="2:14" ht="15.75" thickBot="1" x14ac:dyDescent="0.3">
      <c r="B106" s="6" t="s">
        <v>84</v>
      </c>
      <c r="C106" s="81"/>
      <c r="D106" s="90"/>
      <c r="E106" s="90"/>
      <c r="F106" s="82"/>
      <c r="G106" s="90"/>
      <c r="H106" s="90"/>
      <c r="I106" s="90"/>
      <c r="J106" s="90"/>
      <c r="K106" s="90"/>
      <c r="L106" s="90"/>
      <c r="M106" s="90"/>
      <c r="N106" s="82"/>
    </row>
    <row r="107" spans="2:14" ht="15.75" thickBot="1" x14ac:dyDescent="0.3">
      <c r="B107" s="6" t="s">
        <v>85</v>
      </c>
      <c r="C107" s="91">
        <v>644.5</v>
      </c>
      <c r="D107" s="90"/>
      <c r="E107" s="90">
        <v>595</v>
      </c>
      <c r="F107" s="90">
        <v>595</v>
      </c>
      <c r="G107" s="90">
        <v>123</v>
      </c>
      <c r="H107" s="90">
        <v>123</v>
      </c>
      <c r="I107" s="90">
        <v>384</v>
      </c>
      <c r="J107" s="90">
        <v>384</v>
      </c>
      <c r="K107" s="90">
        <v>507</v>
      </c>
      <c r="L107" s="90">
        <v>507</v>
      </c>
      <c r="M107" s="90">
        <v>630</v>
      </c>
      <c r="N107" s="90">
        <v>630</v>
      </c>
    </row>
    <row r="108" spans="2:14" ht="15.75" thickBot="1" x14ac:dyDescent="0.3">
      <c r="B108" s="41" t="s">
        <v>119</v>
      </c>
      <c r="C108" s="91">
        <v>0.9</v>
      </c>
      <c r="D108" s="90"/>
      <c r="E108" s="90">
        <v>0.9</v>
      </c>
      <c r="F108" s="82"/>
      <c r="G108" s="90">
        <v>0.4</v>
      </c>
      <c r="H108" s="90"/>
      <c r="I108" s="90">
        <v>0.9</v>
      </c>
      <c r="J108" s="90"/>
      <c r="K108" s="90">
        <v>1.3</v>
      </c>
      <c r="L108" s="90"/>
      <c r="M108" s="90">
        <v>1.7</v>
      </c>
      <c r="N108" s="82"/>
    </row>
    <row r="109" spans="2:14" ht="15.75" thickBot="1" x14ac:dyDescent="0.3">
      <c r="B109" s="6" t="s">
        <v>86</v>
      </c>
      <c r="C109" s="91"/>
      <c r="D109" s="90"/>
      <c r="E109" s="90"/>
      <c r="F109" s="82"/>
      <c r="G109" s="90"/>
      <c r="H109" s="90"/>
      <c r="I109" s="90"/>
      <c r="J109" s="90"/>
      <c r="K109" s="90"/>
      <c r="L109" s="90"/>
      <c r="M109" s="90"/>
      <c r="N109" s="82"/>
    </row>
    <row r="110" spans="2:14" ht="15.75" thickBot="1" x14ac:dyDescent="0.3">
      <c r="B110" s="6" t="s">
        <v>120</v>
      </c>
      <c r="C110" s="91"/>
      <c r="D110" s="90"/>
      <c r="E110" s="90">
        <v>0</v>
      </c>
      <c r="F110" s="82"/>
      <c r="G110" s="90"/>
      <c r="H110" s="90"/>
      <c r="I110" s="90"/>
      <c r="J110" s="90"/>
      <c r="K110" s="90"/>
      <c r="L110" s="90"/>
      <c r="M110" s="90"/>
      <c r="N110" s="82"/>
    </row>
    <row r="111" spans="2:14" ht="15.75" thickBot="1" x14ac:dyDescent="0.3">
      <c r="B111" s="6" t="s">
        <v>87</v>
      </c>
      <c r="C111" s="81">
        <v>1184</v>
      </c>
      <c r="D111" s="90"/>
      <c r="E111" s="90">
        <v>1273</v>
      </c>
      <c r="F111" s="82"/>
      <c r="G111" s="90">
        <v>386</v>
      </c>
      <c r="H111" s="90"/>
      <c r="I111" s="90">
        <v>773</v>
      </c>
      <c r="J111" s="90"/>
      <c r="K111" s="90">
        <v>1159</v>
      </c>
      <c r="L111" s="90"/>
      <c r="M111" s="90">
        <v>1545</v>
      </c>
      <c r="N111" s="82"/>
    </row>
    <row r="112" spans="2:14" ht="26.25" thickBot="1" x14ac:dyDescent="0.3">
      <c r="B112" s="42" t="s">
        <v>88</v>
      </c>
      <c r="C112" s="91">
        <v>16</v>
      </c>
      <c r="D112" s="90"/>
      <c r="E112" s="90">
        <v>23.2</v>
      </c>
      <c r="F112" s="82"/>
      <c r="G112" s="90">
        <v>5.8</v>
      </c>
      <c r="H112" s="90"/>
      <c r="I112" s="90">
        <v>11.6</v>
      </c>
      <c r="J112" s="90"/>
      <c r="K112" s="90">
        <v>17.399999999999999</v>
      </c>
      <c r="L112" s="90"/>
      <c r="M112" s="90">
        <v>23.2</v>
      </c>
      <c r="N112" s="82"/>
    </row>
    <row r="113" spans="2:14" ht="15.75" thickBot="1" x14ac:dyDescent="0.3">
      <c r="B113" s="37" t="s">
        <v>89</v>
      </c>
      <c r="C113" s="91"/>
      <c r="D113" s="90"/>
      <c r="E113" s="90"/>
      <c r="F113" s="82"/>
      <c r="G113" s="90"/>
      <c r="H113" s="90"/>
      <c r="I113" s="90"/>
      <c r="J113" s="90"/>
      <c r="K113" s="90"/>
      <c r="L113" s="90"/>
      <c r="M113" s="90"/>
      <c r="N113" s="82"/>
    </row>
    <row r="114" spans="2:14" ht="26.25" thickBot="1" x14ac:dyDescent="0.3">
      <c r="B114" s="37" t="s">
        <v>90</v>
      </c>
      <c r="C114" s="91"/>
      <c r="D114" s="90"/>
      <c r="E114" s="90"/>
      <c r="F114" s="82"/>
      <c r="G114" s="90"/>
      <c r="H114" s="90"/>
      <c r="I114" s="90"/>
      <c r="J114" s="90"/>
      <c r="K114" s="90"/>
      <c r="L114" s="90"/>
      <c r="M114" s="90"/>
      <c r="N114" s="82"/>
    </row>
    <row r="115" spans="2:14" ht="15.75" thickBot="1" x14ac:dyDescent="0.3">
      <c r="B115" s="37" t="s">
        <v>91</v>
      </c>
      <c r="C115" s="91"/>
      <c r="D115" s="90"/>
      <c r="E115" s="90"/>
      <c r="F115" s="82"/>
      <c r="G115" s="90"/>
      <c r="H115" s="90"/>
      <c r="I115" s="90"/>
      <c r="J115" s="90"/>
      <c r="K115" s="90"/>
      <c r="L115" s="90"/>
      <c r="M115" s="90"/>
      <c r="N115" s="82"/>
    </row>
    <row r="116" spans="2:14" x14ac:dyDescent="0.25">
      <c r="B116" s="7" t="s">
        <v>92</v>
      </c>
      <c r="C116" s="196"/>
      <c r="D116" s="195"/>
      <c r="E116" s="195"/>
      <c r="F116" s="197"/>
      <c r="G116" s="195"/>
      <c r="H116" s="195"/>
      <c r="I116" s="195"/>
      <c r="J116" s="195"/>
      <c r="K116" s="195"/>
      <c r="L116" s="195"/>
      <c r="M116" s="195"/>
      <c r="N116" s="197"/>
    </row>
    <row r="117" spans="2:14" ht="15.75" thickBot="1" x14ac:dyDescent="0.3">
      <c r="B117" s="37" t="s">
        <v>93</v>
      </c>
      <c r="C117" s="196"/>
      <c r="D117" s="195"/>
      <c r="E117" s="195"/>
      <c r="F117" s="197"/>
      <c r="G117" s="195"/>
      <c r="H117" s="195"/>
      <c r="I117" s="195"/>
      <c r="J117" s="195"/>
      <c r="K117" s="195"/>
      <c r="L117" s="195"/>
      <c r="M117" s="195"/>
      <c r="N117" s="197"/>
    </row>
    <row r="118" spans="2:14" ht="26.25" thickBot="1" x14ac:dyDescent="0.3">
      <c r="B118" s="40" t="s">
        <v>94</v>
      </c>
      <c r="C118" s="92">
        <f>C119+C120+C121+C122</f>
        <v>3065.2000000000003</v>
      </c>
      <c r="D118" s="93"/>
      <c r="E118" s="92">
        <f>SUM(E119:E122)</f>
        <v>3077.9</v>
      </c>
      <c r="F118" s="82"/>
      <c r="G118" s="92">
        <f>SUM(G119:G122)</f>
        <v>951</v>
      </c>
      <c r="H118" s="93"/>
      <c r="I118" s="92">
        <f>SUM(I119:I122)</f>
        <v>1903</v>
      </c>
      <c r="J118" s="93"/>
      <c r="K118" s="92">
        <f>SUM(K119:K122)</f>
        <v>2854</v>
      </c>
      <c r="L118" s="93"/>
      <c r="M118" s="92">
        <f>SUM(M119:M122)</f>
        <v>3788</v>
      </c>
      <c r="N118" s="82"/>
    </row>
    <row r="119" spans="2:14" ht="15.75" thickBot="1" x14ac:dyDescent="0.3">
      <c r="B119" s="6" t="s">
        <v>95</v>
      </c>
      <c r="C119" s="91">
        <v>2233</v>
      </c>
      <c r="D119" s="90"/>
      <c r="E119" s="90">
        <v>2242</v>
      </c>
      <c r="F119" s="82"/>
      <c r="G119" s="90">
        <v>693</v>
      </c>
      <c r="H119" s="90"/>
      <c r="I119" s="90">
        <v>1386</v>
      </c>
      <c r="J119" s="90"/>
      <c r="K119" s="90">
        <v>2079</v>
      </c>
      <c r="L119" s="90"/>
      <c r="M119" s="90">
        <v>2759</v>
      </c>
      <c r="N119" s="82"/>
    </row>
    <row r="120" spans="2:14" ht="26.25" thickBot="1" x14ac:dyDescent="0.3">
      <c r="B120" s="6" t="s">
        <v>121</v>
      </c>
      <c r="C120" s="91">
        <v>294.3</v>
      </c>
      <c r="D120" s="90"/>
      <c r="E120" s="90">
        <v>295.5</v>
      </c>
      <c r="F120" s="82"/>
      <c r="G120" s="90">
        <v>91</v>
      </c>
      <c r="H120" s="90"/>
      <c r="I120" s="90">
        <v>183</v>
      </c>
      <c r="J120" s="90"/>
      <c r="K120" s="90">
        <v>274</v>
      </c>
      <c r="L120" s="90"/>
      <c r="M120" s="90">
        <v>364</v>
      </c>
      <c r="N120" s="82"/>
    </row>
    <row r="121" spans="2:14" ht="26.25" thickBot="1" x14ac:dyDescent="0.3">
      <c r="B121" s="6" t="s">
        <v>96</v>
      </c>
      <c r="C121" s="91">
        <v>517.6</v>
      </c>
      <c r="D121" s="90"/>
      <c r="E121" s="90">
        <v>520</v>
      </c>
      <c r="F121" s="82"/>
      <c r="G121" s="90">
        <v>161</v>
      </c>
      <c r="H121" s="90"/>
      <c r="I121" s="90">
        <v>321</v>
      </c>
      <c r="J121" s="90"/>
      <c r="K121" s="90">
        <v>482</v>
      </c>
      <c r="L121" s="90"/>
      <c r="M121" s="90">
        <v>640</v>
      </c>
      <c r="N121" s="82"/>
    </row>
    <row r="122" spans="2:14" ht="51.75" thickBot="1" x14ac:dyDescent="0.3">
      <c r="B122" s="6" t="s">
        <v>97</v>
      </c>
      <c r="C122" s="91">
        <v>20.3</v>
      </c>
      <c r="D122" s="90"/>
      <c r="E122" s="90">
        <v>20.399999999999999</v>
      </c>
      <c r="F122" s="82"/>
      <c r="G122" s="90">
        <v>6</v>
      </c>
      <c r="H122" s="90"/>
      <c r="I122" s="90">
        <v>13</v>
      </c>
      <c r="J122" s="90"/>
      <c r="K122" s="90">
        <v>19</v>
      </c>
      <c r="L122" s="90"/>
      <c r="M122" s="90">
        <v>25</v>
      </c>
      <c r="N122" s="82"/>
    </row>
    <row r="123" spans="2:14" ht="15.75" thickBot="1" x14ac:dyDescent="0.3">
      <c r="B123" s="6" t="s">
        <v>98</v>
      </c>
      <c r="C123" s="91">
        <f>C124+C125</f>
        <v>7.7</v>
      </c>
      <c r="D123" s="90"/>
      <c r="E123" s="91">
        <f>E124+E125</f>
        <v>20.7</v>
      </c>
      <c r="F123" s="82"/>
      <c r="G123" s="91">
        <f>G124+G125</f>
        <v>1.375</v>
      </c>
      <c r="H123" s="90"/>
      <c r="I123" s="91">
        <f>I124+I125</f>
        <v>10.35</v>
      </c>
      <c r="J123" s="90"/>
      <c r="K123" s="91">
        <f>K124+K125</f>
        <v>11.8</v>
      </c>
      <c r="L123" s="90"/>
      <c r="M123" s="91">
        <f>M124+M125</f>
        <v>20.7</v>
      </c>
      <c r="N123" s="82"/>
    </row>
    <row r="124" spans="2:14" ht="15.75" thickBot="1" x14ac:dyDescent="0.3">
      <c r="B124" s="6" t="s">
        <v>99</v>
      </c>
      <c r="C124" s="91">
        <v>7.7</v>
      </c>
      <c r="D124" s="90"/>
      <c r="E124" s="90">
        <v>15.2</v>
      </c>
      <c r="F124" s="82"/>
      <c r="G124" s="90"/>
      <c r="H124" s="90"/>
      <c r="I124" s="90">
        <v>7.6</v>
      </c>
      <c r="J124" s="90"/>
      <c r="K124" s="90">
        <v>7.6</v>
      </c>
      <c r="L124" s="90"/>
      <c r="M124" s="90">
        <v>15.2</v>
      </c>
      <c r="N124" s="82"/>
    </row>
    <row r="125" spans="2:14" ht="15.75" thickBot="1" x14ac:dyDescent="0.3">
      <c r="B125" s="6" t="s">
        <v>100</v>
      </c>
      <c r="C125" s="91"/>
      <c r="D125" s="90"/>
      <c r="E125" s="90">
        <v>5.5</v>
      </c>
      <c r="F125" s="82"/>
      <c r="G125" s="90">
        <v>1.375</v>
      </c>
      <c r="H125" s="90"/>
      <c r="I125" s="90">
        <v>2.75</v>
      </c>
      <c r="J125" s="90"/>
      <c r="K125" s="90">
        <v>4.2</v>
      </c>
      <c r="L125" s="90"/>
      <c r="M125" s="90">
        <v>5.5</v>
      </c>
      <c r="N125" s="82"/>
    </row>
    <row r="126" spans="2:14" ht="39" thickBot="1" x14ac:dyDescent="0.3">
      <c r="B126" s="42" t="s">
        <v>101</v>
      </c>
      <c r="C126" s="91"/>
      <c r="D126" s="90"/>
      <c r="E126" s="90">
        <v>2</v>
      </c>
      <c r="F126" s="82"/>
      <c r="G126" s="90"/>
      <c r="H126" s="90"/>
      <c r="I126" s="90"/>
      <c r="J126" s="90"/>
      <c r="K126" s="90"/>
      <c r="L126" s="90"/>
      <c r="M126" s="90"/>
      <c r="N126" s="82"/>
    </row>
    <row r="127" spans="2:14" ht="15.75" thickBot="1" x14ac:dyDescent="0.3">
      <c r="B127" s="37" t="s">
        <v>102</v>
      </c>
      <c r="C127" s="83"/>
      <c r="D127" s="78"/>
      <c r="E127" s="78"/>
      <c r="F127" s="84"/>
      <c r="G127" s="78"/>
      <c r="H127" s="78"/>
      <c r="I127" s="78"/>
      <c r="J127" s="78"/>
      <c r="K127" s="78"/>
      <c r="L127" s="78"/>
      <c r="M127" s="78"/>
      <c r="N127" s="84"/>
    </row>
    <row r="128" spans="2:14" ht="15.75" thickBot="1" x14ac:dyDescent="0.3">
      <c r="B128" s="7" t="s">
        <v>103</v>
      </c>
      <c r="C128" s="85"/>
      <c r="D128" s="86"/>
      <c r="E128" s="86"/>
      <c r="F128" s="87"/>
      <c r="G128" s="86"/>
      <c r="H128" s="86"/>
      <c r="I128" s="86"/>
      <c r="J128" s="86"/>
      <c r="K128" s="86"/>
      <c r="L128" s="86"/>
      <c r="M128" s="86"/>
      <c r="N128" s="87"/>
    </row>
    <row r="129" spans="2:14" ht="15.75" thickBot="1" x14ac:dyDescent="0.3">
      <c r="B129" s="75" t="s">
        <v>104</v>
      </c>
      <c r="C129" s="89">
        <f>C127+C126+C123+C118+C105</f>
        <v>4918.3</v>
      </c>
      <c r="D129" s="77"/>
      <c r="E129" s="89">
        <f>E127+E126+E123+E118+E105</f>
        <v>4992.7</v>
      </c>
      <c r="F129" s="88"/>
      <c r="G129" s="89">
        <f>G127+G126+G123+G118+G105</f>
        <v>1467.5749999999998</v>
      </c>
      <c r="H129" s="77"/>
      <c r="I129" s="89">
        <f>I127+I126+I123+I118+I105</f>
        <v>3082.85</v>
      </c>
      <c r="J129" s="77"/>
      <c r="K129" s="89">
        <f>K127+K126+K123+K118+K105</f>
        <v>4550.5</v>
      </c>
      <c r="L129" s="77"/>
      <c r="M129" s="89">
        <f>M127+M126+M123+M118+M105</f>
        <v>6008.5999999999995</v>
      </c>
      <c r="N129" s="88"/>
    </row>
    <row r="131" spans="2:14" ht="17.25" customHeight="1" x14ac:dyDescent="0.25">
      <c r="B131" s="181" t="s">
        <v>147</v>
      </c>
      <c r="C131" s="181"/>
      <c r="D131" s="181"/>
      <c r="E131" s="181"/>
      <c r="F131" s="181"/>
      <c r="G131" s="181"/>
      <c r="H131" s="181"/>
      <c r="I131" s="181"/>
      <c r="J131" s="181"/>
      <c r="K131" s="181"/>
    </row>
    <row r="132" spans="2:14" ht="15.75" x14ac:dyDescent="0.25">
      <c r="B132" s="127"/>
      <c r="C132" s="55"/>
      <c r="D132" s="55"/>
      <c r="E132" s="55"/>
      <c r="F132" s="55"/>
      <c r="G132" s="55"/>
      <c r="H132" s="55"/>
      <c r="I132" s="55"/>
      <c r="J132" s="55"/>
      <c r="K132" s="55"/>
    </row>
    <row r="133" spans="2:14" ht="15.75" x14ac:dyDescent="0.25">
      <c r="B133" s="127"/>
      <c r="C133" s="55"/>
      <c r="D133" s="55"/>
      <c r="E133" s="55"/>
      <c r="F133" s="55"/>
      <c r="G133" s="55"/>
      <c r="H133" s="55"/>
      <c r="I133" s="55"/>
      <c r="J133" s="55"/>
      <c r="K133" s="55"/>
    </row>
    <row r="134" spans="2:14" ht="21.75" customHeight="1" x14ac:dyDescent="0.25">
      <c r="B134" s="181" t="s">
        <v>146</v>
      </c>
      <c r="C134" s="181"/>
      <c r="D134" s="181"/>
      <c r="E134" s="181"/>
      <c r="F134" s="181"/>
      <c r="G134" s="181"/>
      <c r="H134" s="181"/>
      <c r="I134" s="181"/>
      <c r="J134" s="181"/>
      <c r="K134" s="181"/>
    </row>
  </sheetData>
  <mergeCells count="88">
    <mergeCell ref="I102:J102"/>
    <mergeCell ref="B134:K134"/>
    <mergeCell ref="L3:N3"/>
    <mergeCell ref="I4:I6"/>
    <mergeCell ref="J4:J6"/>
    <mergeCell ref="G4:G7"/>
    <mergeCell ref="B131:K131"/>
    <mergeCell ref="F35:F37"/>
    <mergeCell ref="G35:G37"/>
    <mergeCell ref="H35:H37"/>
    <mergeCell ref="I35:I37"/>
    <mergeCell ref="J35:J37"/>
    <mergeCell ref="F65:H66"/>
    <mergeCell ref="I65:J66"/>
    <mergeCell ref="M116:M117"/>
    <mergeCell ref="N116:N117"/>
    <mergeCell ref="C100:D100"/>
    <mergeCell ref="C101:D101"/>
    <mergeCell ref="E100:F100"/>
    <mergeCell ref="E101:F101"/>
    <mergeCell ref="G100:N101"/>
    <mergeCell ref="K116:K117"/>
    <mergeCell ref="L116:L117"/>
    <mergeCell ref="C116:C117"/>
    <mergeCell ref="D116:D117"/>
    <mergeCell ref="E116:E117"/>
    <mergeCell ref="F116:F117"/>
    <mergeCell ref="G116:G117"/>
    <mergeCell ref="H116:H117"/>
    <mergeCell ref="I116:I117"/>
    <mergeCell ref="J116:J117"/>
    <mergeCell ref="B42:J42"/>
    <mergeCell ref="D19:D25"/>
    <mergeCell ref="C19:C25"/>
    <mergeCell ref="A60:A61"/>
    <mergeCell ref="F44:H45"/>
    <mergeCell ref="I44:J45"/>
    <mergeCell ref="I19:J21"/>
    <mergeCell ref="A44:A49"/>
    <mergeCell ref="E19:E25"/>
    <mergeCell ref="C44:C49"/>
    <mergeCell ref="D44:D49"/>
    <mergeCell ref="E44:E49"/>
    <mergeCell ref="B44:B49"/>
    <mergeCell ref="A35:A37"/>
    <mergeCell ref="C35:C37"/>
    <mergeCell ref="D35:D37"/>
    <mergeCell ref="E35:E37"/>
    <mergeCell ref="B65:B67"/>
    <mergeCell ref="G22:G25"/>
    <mergeCell ref="F22:F25"/>
    <mergeCell ref="N4:N7"/>
    <mergeCell ref="K4:K7"/>
    <mergeCell ref="L4:L7"/>
    <mergeCell ref="M4:M7"/>
    <mergeCell ref="H22:H25"/>
    <mergeCell ref="F19:H21"/>
    <mergeCell ref="B17:N17"/>
    <mergeCell ref="G46:G49"/>
    <mergeCell ref="H46:H49"/>
    <mergeCell ref="I46:I49"/>
    <mergeCell ref="J46:J49"/>
    <mergeCell ref="F46:F49"/>
    <mergeCell ref="G102:H102"/>
    <mergeCell ref="K102:L102"/>
    <mergeCell ref="M102:N102"/>
    <mergeCell ref="A3:A7"/>
    <mergeCell ref="B3:B7"/>
    <mergeCell ref="C4:C7"/>
    <mergeCell ref="D4:D7"/>
    <mergeCell ref="E4:E7"/>
    <mergeCell ref="F4:F7"/>
    <mergeCell ref="C3:E3"/>
    <mergeCell ref="F3:H3"/>
    <mergeCell ref="I3:K3"/>
    <mergeCell ref="A19:A25"/>
    <mergeCell ref="J22:J25"/>
    <mergeCell ref="I22:I25"/>
    <mergeCell ref="H4:H7"/>
    <mergeCell ref="A63:J63"/>
    <mergeCell ref="A64:J64"/>
    <mergeCell ref="A65:A67"/>
    <mergeCell ref="E79:H79"/>
    <mergeCell ref="I79:J79"/>
    <mergeCell ref="C79:C80"/>
    <mergeCell ref="D79:D80"/>
    <mergeCell ref="B79:B80"/>
    <mergeCell ref="G75:J76"/>
  </mergeCells>
  <pageMargins left="0.70866141732283472" right="0.70866141732283472" top="0.74803149606299213" bottom="0.74803149606299213" header="0.31496062992125984" footer="0.31496062992125984"/>
  <pageSetup paperSize="9" scale="66" fitToHeight="7" orientation="landscape" verticalDpi="0" r:id="rId1"/>
  <rowBreaks count="5" manualBreakCount="5">
    <brk id="15" max="16383" man="1"/>
    <brk id="40" max="16383" man="1"/>
    <brk id="61" max="16383" man="1"/>
    <brk id="73" max="16383" man="1"/>
    <brk id="96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opLeftCell="A4" zoomScaleNormal="100" workbookViewId="0">
      <selection activeCell="B21" sqref="B21"/>
    </sheetView>
  </sheetViews>
  <sheetFormatPr defaultRowHeight="15" x14ac:dyDescent="0.25"/>
  <cols>
    <col min="1" max="1" width="43" customWidth="1"/>
    <col min="2" max="2" width="59.5703125" customWidth="1"/>
  </cols>
  <sheetData>
    <row r="1" spans="1:2" ht="143.25" customHeight="1" x14ac:dyDescent="0.25">
      <c r="B1" s="122" t="s">
        <v>145</v>
      </c>
    </row>
    <row r="3" spans="1:2" ht="86.25" customHeight="1" x14ac:dyDescent="0.25">
      <c r="A3" s="208" t="s">
        <v>166</v>
      </c>
      <c r="B3" s="209"/>
    </row>
    <row r="5" spans="1:2" ht="15.75" thickBot="1" x14ac:dyDescent="0.3"/>
    <row r="6" spans="1:2" ht="15.75" x14ac:dyDescent="0.25">
      <c r="A6" s="206" t="s">
        <v>125</v>
      </c>
      <c r="B6" s="62"/>
    </row>
    <row r="7" spans="1:2" ht="15.75" x14ac:dyDescent="0.25">
      <c r="A7" s="210"/>
      <c r="B7" s="63" t="s">
        <v>126</v>
      </c>
    </row>
    <row r="8" spans="1:2" ht="16.5" thickBot="1" x14ac:dyDescent="0.3">
      <c r="A8" s="207"/>
      <c r="B8" s="63" t="s">
        <v>127</v>
      </c>
    </row>
    <row r="9" spans="1:2" ht="30.75" customHeight="1" x14ac:dyDescent="0.25">
      <c r="A9" s="206" t="s">
        <v>128</v>
      </c>
      <c r="B9" s="118"/>
    </row>
    <row r="10" spans="1:2" ht="16.5" thickBot="1" x14ac:dyDescent="0.3">
      <c r="A10" s="207"/>
      <c r="B10" s="63" t="s">
        <v>129</v>
      </c>
    </row>
    <row r="11" spans="1:2" ht="47.25" customHeight="1" thickBot="1" x14ac:dyDescent="0.3">
      <c r="A11" s="118" t="s">
        <v>130</v>
      </c>
      <c r="B11" s="62" t="s">
        <v>131</v>
      </c>
    </row>
    <row r="12" spans="1:2" ht="15.75" x14ac:dyDescent="0.25">
      <c r="A12" s="206" t="s">
        <v>132</v>
      </c>
      <c r="B12" s="62" t="s">
        <v>133</v>
      </c>
    </row>
    <row r="13" spans="1:2" ht="16.5" thickBot="1" x14ac:dyDescent="0.3">
      <c r="A13" s="207"/>
      <c r="B13" s="63" t="s">
        <v>134</v>
      </c>
    </row>
    <row r="14" spans="1:2" ht="16.5" thickBot="1" x14ac:dyDescent="0.3">
      <c r="A14" s="12" t="s">
        <v>135</v>
      </c>
      <c r="B14" s="62" t="s">
        <v>136</v>
      </c>
    </row>
    <row r="15" spans="1:2" x14ac:dyDescent="0.25">
      <c r="A15" s="206" t="s">
        <v>137</v>
      </c>
      <c r="B15" s="211" t="s">
        <v>138</v>
      </c>
    </row>
    <row r="16" spans="1:2" ht="15.75" thickBot="1" x14ac:dyDescent="0.3">
      <c r="A16" s="207"/>
      <c r="B16" s="212"/>
    </row>
    <row r="17" spans="1:2" ht="15.75" x14ac:dyDescent="0.25">
      <c r="A17" s="12"/>
      <c r="B17" s="118"/>
    </row>
    <row r="18" spans="1:2" ht="16.5" thickBot="1" x14ac:dyDescent="0.3">
      <c r="A18" s="23" t="s">
        <v>139</v>
      </c>
      <c r="B18" s="63" t="s">
        <v>140</v>
      </c>
    </row>
    <row r="19" spans="1:2" ht="30.75" customHeight="1" x14ac:dyDescent="0.25">
      <c r="A19" s="206" t="s">
        <v>141</v>
      </c>
      <c r="B19" s="118"/>
    </row>
    <row r="20" spans="1:2" ht="16.5" thickBot="1" x14ac:dyDescent="0.3">
      <c r="A20" s="207"/>
      <c r="B20" s="63" t="s">
        <v>142</v>
      </c>
    </row>
    <row r="21" spans="1:2" ht="32.25" thickBot="1" x14ac:dyDescent="0.3">
      <c r="A21" s="119" t="s">
        <v>143</v>
      </c>
      <c r="B21" s="120">
        <v>8821</v>
      </c>
    </row>
    <row r="22" spans="1:2" ht="48" thickBot="1" x14ac:dyDescent="0.3">
      <c r="A22" s="121" t="s">
        <v>144</v>
      </c>
      <c r="B22" s="64">
        <v>95107</v>
      </c>
    </row>
  </sheetData>
  <mergeCells count="7">
    <mergeCell ref="A19:A20"/>
    <mergeCell ref="A3:B3"/>
    <mergeCell ref="A6:A8"/>
    <mergeCell ref="A9:A10"/>
    <mergeCell ref="A12:A13"/>
    <mergeCell ref="A15:A16"/>
    <mergeCell ref="B15:B16"/>
  </mergeCells>
  <hyperlinks>
    <hyperlink ref="B15" r:id="rId1" display="mailto:hlebokombinat-2011@yandex.ru"/>
  </hyperlinks>
  <pageMargins left="0.7" right="0.7" top="0.75" bottom="0.75" header="0.3" footer="0.3"/>
  <pageSetup paperSize="9" scale="78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24"/>
  <sheetViews>
    <sheetView topLeftCell="A7" workbookViewId="0">
      <selection activeCell="C12" sqref="C12:C15"/>
    </sheetView>
  </sheetViews>
  <sheetFormatPr defaultRowHeight="15" x14ac:dyDescent="0.25"/>
  <cols>
    <col min="2" max="2" width="21.7109375" customWidth="1"/>
    <col min="3" max="3" width="27.28515625" customWidth="1"/>
    <col min="4" max="4" width="12.42578125" customWidth="1"/>
    <col min="5" max="5" width="13.5703125" customWidth="1"/>
    <col min="6" max="6" width="20.42578125" customWidth="1"/>
  </cols>
  <sheetData>
    <row r="2" spans="1:6" ht="81" customHeight="1" x14ac:dyDescent="0.25">
      <c r="D2" s="213" t="s">
        <v>159</v>
      </c>
      <c r="E2" s="213"/>
      <c r="F2" s="213"/>
    </row>
    <row r="4" spans="1:6" ht="46.5" customHeight="1" x14ac:dyDescent="0.25">
      <c r="B4" s="214" t="s">
        <v>163</v>
      </c>
      <c r="C4" s="215"/>
      <c r="D4" s="215"/>
      <c r="E4" s="215"/>
    </row>
    <row r="5" spans="1:6" ht="15.75" thickBot="1" x14ac:dyDescent="0.3"/>
    <row r="6" spans="1:6" ht="15.75" x14ac:dyDescent="0.25">
      <c r="A6" s="123" t="s">
        <v>0</v>
      </c>
      <c r="B6" s="156" t="s">
        <v>149</v>
      </c>
      <c r="C6" s="156" t="s">
        <v>150</v>
      </c>
      <c r="D6" s="156" t="s">
        <v>151</v>
      </c>
      <c r="E6" s="125" t="s">
        <v>152</v>
      </c>
      <c r="F6" s="125" t="s">
        <v>154</v>
      </c>
    </row>
    <row r="7" spans="1:6" ht="15.75" x14ac:dyDescent="0.25">
      <c r="A7" s="124" t="s">
        <v>148</v>
      </c>
      <c r="B7" s="157"/>
      <c r="C7" s="157"/>
      <c r="D7" s="157"/>
      <c r="E7" s="126" t="s">
        <v>153</v>
      </c>
      <c r="F7" s="126" t="s">
        <v>155</v>
      </c>
    </row>
    <row r="8" spans="1:6" ht="16.5" thickBot="1" x14ac:dyDescent="0.3">
      <c r="A8" s="132"/>
      <c r="B8" s="168"/>
      <c r="C8" s="168"/>
      <c r="D8" s="168"/>
      <c r="E8" s="133"/>
      <c r="F8" s="134" t="s">
        <v>164</v>
      </c>
    </row>
    <row r="9" spans="1:6" ht="16.5" thickBot="1" x14ac:dyDescent="0.3">
      <c r="A9" s="217" t="s">
        <v>156</v>
      </c>
      <c r="B9" s="218"/>
      <c r="C9" s="218"/>
      <c r="D9" s="218"/>
      <c r="E9" s="218"/>
      <c r="F9" s="219"/>
    </row>
    <row r="10" spans="1:6" x14ac:dyDescent="0.25">
      <c r="A10" s="172" t="s">
        <v>7</v>
      </c>
      <c r="B10" s="173"/>
      <c r="C10" s="173"/>
      <c r="D10" s="173"/>
      <c r="E10" s="173"/>
      <c r="F10" s="174"/>
    </row>
    <row r="11" spans="1:6" ht="15.75" thickBot="1" x14ac:dyDescent="0.3">
      <c r="A11" s="178"/>
      <c r="B11" s="179"/>
      <c r="C11" s="179"/>
      <c r="D11" s="179"/>
      <c r="E11" s="179"/>
      <c r="F11" s="177"/>
    </row>
    <row r="12" spans="1:6" x14ac:dyDescent="0.25">
      <c r="A12" s="220">
        <v>1</v>
      </c>
      <c r="B12" s="161" t="s">
        <v>7</v>
      </c>
      <c r="C12" s="161" t="s">
        <v>157</v>
      </c>
      <c r="D12" s="161" t="s">
        <v>171</v>
      </c>
      <c r="E12" s="187" t="s">
        <v>158</v>
      </c>
      <c r="F12" s="150" t="s">
        <v>169</v>
      </c>
    </row>
    <row r="13" spans="1:6" ht="26.25" x14ac:dyDescent="0.25">
      <c r="A13" s="221"/>
      <c r="B13" s="164"/>
      <c r="C13" s="164"/>
      <c r="D13" s="164"/>
      <c r="E13" s="223"/>
      <c r="F13" s="151" t="s">
        <v>168</v>
      </c>
    </row>
    <row r="14" spans="1:6" x14ac:dyDescent="0.25">
      <c r="A14" s="221"/>
      <c r="B14" s="164"/>
      <c r="C14" s="164"/>
      <c r="D14" s="164"/>
      <c r="E14" s="223"/>
      <c r="F14" s="150" t="s">
        <v>170</v>
      </c>
    </row>
    <row r="15" spans="1:6" ht="27" thickBot="1" x14ac:dyDescent="0.3">
      <c r="A15" s="222"/>
      <c r="B15" s="162"/>
      <c r="C15" s="162"/>
      <c r="D15" s="162"/>
      <c r="E15" s="189"/>
      <c r="F15" s="151" t="s">
        <v>167</v>
      </c>
    </row>
    <row r="19" spans="2:11" ht="86.25" customHeight="1" x14ac:dyDescent="0.25">
      <c r="B19" s="213" t="s">
        <v>161</v>
      </c>
      <c r="C19" s="213"/>
      <c r="D19" s="213"/>
      <c r="E19" s="213"/>
      <c r="F19" s="213"/>
    </row>
    <row r="20" spans="2:11" ht="36.75" customHeight="1" x14ac:dyDescent="0.25">
      <c r="B20" s="135"/>
      <c r="C20" s="135"/>
      <c r="D20" s="135"/>
      <c r="E20" s="135"/>
      <c r="F20" s="135"/>
    </row>
    <row r="21" spans="2:11" x14ac:dyDescent="0.25">
      <c r="B21" s="135"/>
      <c r="C21" s="135"/>
      <c r="D21" s="135"/>
      <c r="E21" s="135"/>
      <c r="F21" s="135"/>
    </row>
    <row r="22" spans="2:11" ht="15" customHeight="1" x14ac:dyDescent="0.25">
      <c r="B22" s="216" t="s">
        <v>147</v>
      </c>
      <c r="C22" s="216"/>
      <c r="D22" s="216"/>
      <c r="E22" s="216"/>
      <c r="F22" s="216"/>
      <c r="G22" s="136"/>
      <c r="H22" s="136"/>
      <c r="I22" s="136"/>
      <c r="J22" s="136"/>
      <c r="K22" s="136"/>
    </row>
    <row r="23" spans="2:11" x14ac:dyDescent="0.25">
      <c r="B23" s="136"/>
      <c r="C23" s="55"/>
      <c r="D23" s="55"/>
      <c r="E23" s="55"/>
      <c r="F23" s="55"/>
      <c r="G23" s="55"/>
      <c r="H23" s="55"/>
      <c r="I23" s="55"/>
      <c r="J23" s="55"/>
      <c r="K23" s="55"/>
    </row>
    <row r="24" spans="2:11" ht="15" customHeight="1" x14ac:dyDescent="0.25">
      <c r="B24" s="216" t="s">
        <v>146</v>
      </c>
      <c r="C24" s="216"/>
      <c r="D24" s="216"/>
      <c r="E24" s="216"/>
      <c r="F24" s="216"/>
      <c r="G24" s="136"/>
      <c r="H24" s="136"/>
      <c r="I24" s="136"/>
      <c r="J24" s="136"/>
      <c r="K24" s="136"/>
    </row>
  </sheetData>
  <mergeCells count="15">
    <mergeCell ref="D2:F2"/>
    <mergeCell ref="B4:E4"/>
    <mergeCell ref="B19:F19"/>
    <mergeCell ref="B22:F22"/>
    <mergeCell ref="B24:F24"/>
    <mergeCell ref="B6:B8"/>
    <mergeCell ref="C6:C8"/>
    <mergeCell ref="D6:D8"/>
    <mergeCell ref="A9:F9"/>
    <mergeCell ref="A10:F11"/>
    <mergeCell ref="A12:A15"/>
    <mergeCell ref="B12:B15"/>
    <mergeCell ref="C12:C15"/>
    <mergeCell ref="D12:D15"/>
    <mergeCell ref="E12:E15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следующие</vt:lpstr>
      <vt:lpstr>1 лист плана</vt:lpstr>
      <vt:lpstr>прилож 1</vt:lpstr>
      <vt:lpstr>следующие!Область_печати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2022-08-03T12:05:55Z</cp:lastPrinted>
  <dcterms:created xsi:type="dcterms:W3CDTF">2021-04-07T07:14:50Z</dcterms:created>
  <dcterms:modified xsi:type="dcterms:W3CDTF">2022-11-17T08:44:11Z</dcterms:modified>
</cp:coreProperties>
</file>